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93D12DA-92E5-4203-828E-482A2C041F1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<sst xmlns="http://schemas.openxmlformats.org/spreadsheetml/2006/main" count="16754" uniqueCount="2484">
  <si>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</si>
  <si>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</si>
  <si>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</si>
  <si>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</si>
  <si>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</si>
  <si>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</si>
  <si>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</si>
  <si>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</si>
  <si>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</si>
  <si>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</si>
  <si>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</si>
  <si>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</si>
  <si>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</si>
  <si>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</si>
  <si>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</si>
  <si>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</si>
  <si>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</si>
  <si>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</si>
  <si>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</si>
  <si>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</si>
  <si>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</si>
  <si>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</si>
  <si>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</si>
  <si>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</si>
  <si>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</si>
  <si>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</si>
  <si>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</si>
  <si>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</si>
  <si>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</si>
  <si>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</si>
  <si>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</si>
  <si>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</si>
  <si>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</si>
  <si>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</si>
  <si>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</si>
  <si>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</si>
  <si>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</si>
  <si>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</si>
  <si>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</si>
  <si>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</si>
  <si>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</si>
  <si>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</si>
  <si>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</si>
  <si>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</si>
  <si>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</si>
  <si>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</si>
  <si>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</si>
  <si>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</si>
  <si>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</si>
  <si>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</si>
  <si>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</si>
  <si>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</si>
  <si>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</si>
  <si>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</si>
  <si>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</si>
  <si>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</si>
  <si>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</si>
  <si>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</si>
  <si>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</si>
  <si>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</si>
  <si>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</si>
  <si>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</si>
  <si>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</si>
  <si>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</si>
  <si>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</si>
  <si>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</si>
  <si>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</si>
  <si>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</si>
  <si>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</si>
  <si>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</si>
  <si>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</si>
  <si>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</si>
  <si>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</si>
  <si>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</si>
  <si>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</si>
  <si>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</si>
  <si>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</si>
  <si>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</si>
  <si>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</si>
  <si>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</si>
  <si>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</si>
  <si>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</si>
  <si>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</si>
  <si>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</si>
  <si>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</si>
  <si>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</si>
  <si>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</si>
  <si>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</si>
  <si>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</si>
  <si>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</si>
  <si>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</si>
  <si>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</si>
  <si>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</si>
  <si>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</si>
  <si>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</si>
  <si>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</si>
  <si>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</si>
  <si>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</si>
  <si>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</si>
  <si>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</si>
  <si>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</si>
  <si>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</si>
  <si>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</si>
  <si>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</si>
  <si>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</si>
  <si>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</si>
  <si>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</si>
  <si>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</si>
  <si>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</si>
  <si>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</si>
  <si>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</si>
  <si>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</si>
  <si>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</si>
  <si>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</si>
  <si>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</si>
  <si>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</si>
  <si>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</si>
  <si>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</si>
  <si>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</si>
  <si>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</si>
  <si>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</si>
  <si>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</si>
  <si>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</si>
  <si>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</si>
  <si>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</si>
  <si>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</si>
  <si>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</si>
  <si>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</si>
  <si>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</si>
  <si>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</si>
  <si>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</si>
  <si>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</si>
  <si>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</si>
  <si>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</si>
  <si>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</si>
  <si>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</si>
  <si>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</si>
  <si>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</si>
  <si>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</si>
  <si>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</si>
  <si>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</si>
  <si>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</si>
  <si>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</si>
  <si>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</si>
  <si>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</si>
  <si>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</si>
  <si>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</si>
  <si>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</si>
  <si>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</si>
  <si>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</si>
  <si>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</si>
  <si>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</si>
  <si>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</si>
  <si>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</si>
  <si>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</si>
  <si>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</si>
  <si>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</si>
  <si>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</si>
  <si>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</si>
  <si>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</si>
  <si>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</si>
  <si>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</si>
  <si>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</si>
  <si>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</si>
  <si>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</si>
  <si>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</si>
  <si>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</si>
  <si>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</si>
  <si>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</si>
  <si>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</si>
  <si>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</si>
  <si>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</si>
  <si>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</si>
  <si>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</si>
  <si>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</si>
  <si>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</si>
  <si>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</si>
  <si>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</si>
  <si>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</si>
  <si>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</si>
  <si>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</si>
  <si>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</si>
  <si>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</si>
  <si>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</si>
  <si>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</si>
  <si>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</si>
  <si>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</si>
  <si>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</si>
  <si>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</si>
  <si>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</si>
  <si>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</si>
  <si>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</si>
  <si>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</si>
  <si>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</si>
  <si>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</si>
  <si>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</si>
  <si>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</si>
  <si>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</si>
  <si>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</si>
  <si>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</si>
  <si>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</si>
  <si>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</si>
  <si>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</si>
  <si>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</si>
  <si>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</si>
  <si>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</si>
  <si>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</si>
  <si>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</si>
  <si>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</si>
  <si>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</si>
  <si>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</si>
  <si>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</si>
  <si>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</si>
  <si>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</si>
  <si>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</si>
  <si>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</si>
  <si>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</si>
  <si>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</si>
  <si>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</si>
  <si>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</si>
  <si>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</si>
  <si>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</si>
  <si>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</si>
  <si>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</si>
  <si>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</si>
  <si>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</si>
  <si>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</si>
  <si>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</si>
  <si>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</si>
  <si>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</si>
  <si>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</si>
  <si>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</si>
  <si>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</si>
  <si>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</si>
  <si>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</si>
  <si>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</si>
  <si>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</si>
  <si>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</si>
  <si>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</si>
  <si>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</si>
  <si>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</si>
  <si>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</si>
  <si>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</si>
  <si>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</si>
  <si>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</si>
  <si>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</si>
  <si>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</si>
  <si>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</si>
  <si>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</si>
  <si>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</si>
  <si>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</si>
  <si>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</si>
  <si>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</si>
  <si>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</si>
  <si>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</si>
  <si>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</si>
  <si>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</si>
  <si>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</si>
  <si>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</si>
  <si>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</si>
  <si>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</si>
  <si>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</si>
  <si>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</si>
  <si>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</si>
  <si>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</si>
  <si>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</si>
  <si>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</si>
  <si>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</si>
  <si>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</si>
  <si>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</si>
  <si>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</si>
  <si>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</si>
  <si>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</si>
  <si>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</si>
  <si>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</si>
  <si>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</si>
  <si>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</si>
  <si>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</si>
  <si>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</si>
  <si>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</si>
  <si>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</si>
  <si>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</si>
  <si>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</si>
  <si>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</si>
  <si>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</si>
  <si>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</si>
  <si>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</si>
  <si>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</si>
  <si>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</si>
  <si>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</si>
  <si>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</si>
  <si>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</si>
  <si>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</si>
  <si>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</si>
  <si>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</si>
  <si>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</si>
  <si>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</si>
  <si>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</si>
  <si>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</si>
  <si>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</si>
  <si>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</si>
  <si>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</si>
  <si>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</si>
  <si>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</si>
  <si>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</si>
  <si>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</si>
  <si>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</si>
  <si>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</si>
  <si>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</si>
  <si>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</si>
  <si>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</si>
  <si>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</si>
  <si>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</si>
  <si>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</si>
  <si>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</si>
  <si>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</si>
  <si>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</si>
  <si>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</si>
  <si>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</si>
  <si>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</si>
  <si>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</si>
  <si>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</si>
  <si>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</si>
  <si>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</si>
  <si>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</si>
  <si>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</si>
  <si>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</si>
  <si>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</si>
  <si>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</si>
  <si>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</si>
  <si>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</si>
  <si>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</si>
  <si>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</si>
  <si>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</si>
  <si>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</si>
  <si>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</si>
  <si>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</si>
  <si>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</si>
  <si>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</si>
  <si>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</si>
  <si>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</si>
  <si>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</si>
  <si>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</si>
  <si>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</si>
  <si>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</si>
  <si>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</si>
  <si>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</si>
  <si>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</si>
  <si>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</si>
  <si>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</si>
  <si>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</si>
  <si>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</si>
  <si>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</si>
  <si>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</si>
  <si>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</si>
  <si>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</si>
  <si>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</si>
  <si>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</si>
  <si>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</si>
  <si>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</si>
  <si>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</si>
  <si>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</si>
  <si>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</si>
  <si>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</si>
  <si>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</si>
  <si>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</si>
  <si>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</si>
  <si>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</si>
  <si>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</si>
  <si>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</si>
  <si>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</si>
  <si>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</si>
  <si>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</si>
  <si>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</si>
  <si>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</si>
  <si>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</si>
  <si>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</si>
  <si>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</si>
  <si>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</si>
  <si>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</si>
  <si>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</si>
  <si>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</si>
  <si>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</si>
  <si>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</si>
  <si>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</si>
  <si>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</si>
  <si>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</si>
  <si>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</si>
  <si>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</si>
  <si>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</si>
  <si>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</si>
  <si>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</si>
  <si>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</si>
  <si>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</si>
  <si>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</si>
  <si>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</si>
  <si>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</si>
  <si>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</si>
  <si>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</si>
  <si>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</si>
  <si>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</si>
  <si>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</si>
  <si>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</si>
  <si>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</si>
  <si>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</si>
  <si>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</si>
  <si>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</si>
  <si>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</si>
  <si>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</si>
  <si>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</si>
  <si>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</si>
  <si>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</si>
  <si>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</si>
  <si>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</si>
  <si>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</si>
  <si>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</si>
  <si>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</si>
  <si>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</si>
  <si>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</si>
  <si>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</si>
  <si>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</si>
  <si>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</si>
  <si>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</si>
  <si>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</si>
  <si>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</si>
  <si>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</si>
  <si>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</si>
  <si>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</si>
  <si>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</si>
  <si>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</si>
  <si>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</si>
  <si>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</si>
  <si>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</si>
  <si>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</si>
  <si>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</si>
  <si>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</si>
  <si>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</si>
  <si>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</si>
  <si>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</si>
  <si>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</si>
  <si>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</si>
  <si>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</si>
  <si>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</si>
  <si>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</si>
  <si>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</si>
  <si>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</si>
  <si>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</si>
  <si>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</si>
  <si>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</si>
  <si>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</si>
  <si>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</si>
  <si>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</si>
  <si>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</si>
  <si>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</si>
  <si>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</si>
  <si>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</si>
  <si>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</si>
  <si>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</si>
  <si>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</si>
  <si>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</si>
  <si>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</si>
  <si>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</si>
  <si>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</si>
  <si>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</si>
  <si>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</si>
  <si>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</si>
  <si>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</si>
  <si>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</si>
  <si>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</si>
  <si>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</si>
  <si>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</si>
  <si>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</si>
  <si>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</si>
  <si>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</si>
  <si>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</si>
  <si>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</si>
  <si>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</si>
  <si>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</si>
  <si>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</si>
  <si>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</si>
  <si>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</si>
  <si>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</si>
  <si>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</si>
  <si>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</si>
  <si>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</si>
  <si>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</si>
  <si>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</si>
  <si>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</si>
  <si>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</si>
  <si>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</si>
  <si>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</si>
  <si>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</si>
  <si>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</si>
  <si>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</si>
  <si>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</si>
  <si>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</si>
  <si>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</si>
  <si>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</si>
  <si>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</si>
  <si>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</si>
  <si>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</si>
  <si>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</si>
  <si>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</si>
  <si>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</si>
  <si>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</si>
  <si>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</si>
  <si>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</si>
  <si>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</si>
  <si>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</si>
  <si>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</si>
  <si>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</si>
  <si>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</si>
  <si>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</si>
  <si>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</si>
  <si>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</si>
  <si>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</si>
  <si>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</si>
  <si>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</si>
  <si>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</si>
  <si>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</si>
  <si>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</si>
  <si>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</si>
  <si>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</si>
  <si>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</si>
  <si>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</si>
  <si>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</si>
  <si>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</si>
  <si>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</si>
  <si>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</si>
  <si>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</si>
  <si>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</si>
  <si>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</si>
  <si>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</si>
  <si>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</si>
  <si>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</si>
  <si>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</si>
  <si>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</si>
  <si>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</si>
  <si>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</si>
  <si>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</si>
  <si>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</si>
  <si>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</si>
  <si>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</si>
  <si>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</si>
  <si>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</si>
  <si>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</si>
  <si>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</si>
  <si>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</si>
  <si>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</si>
  <si>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</si>
  <si>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</si>
  <si>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</si>
  <si>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</si>
  <si>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</si>
  <si>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</si>
  <si>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</si>
  <si>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</si>
  <si>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</si>
  <si>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</si>
  <si>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</si>
  <si>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</si>
  <si>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</si>
  <si>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</si>
  <si>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</si>
  <si>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</si>
  <si>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</si>
  <si>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</si>
  <si>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</si>
  <si>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</si>
  <si>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</si>
  <si>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</si>
  <si>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</si>
  <si>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</si>
  <si>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</si>
  <si>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</si>
  <si>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</si>
  <si>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</si>
  <si>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</si>
  <si>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</si>
  <si>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</si>
  <si>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</si>
  <si>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</si>
  <si>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</si>
  <si>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</si>
  <si>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</si>
  <si>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</si>
  <si>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</si>
  <si>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</si>
  <si>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</si>
  <si>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</si>
  <si>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</si>
  <si>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</si>
  <si>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</si>
  <si>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</si>
  <si>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</si>
  <si>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</si>
  <si>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</si>
  <si>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</si>
  <si>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</si>
  <si>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</si>
  <si>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</si>
  <si>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</si>
  <si>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</si>
  <si>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</si>
  <si>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</si>
  <si>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</si>
  <si>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</si>
  <si>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</si>
  <si>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</si>
  <si>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</si>
  <si>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</si>
  <si>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</si>
  <si>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</si>
  <si>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</si>
  <si>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</si>
  <si>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</si>
  <si>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</si>
  <si>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</si>
  <si>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</si>
  <si>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</si>
  <si>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</si>
  <si>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</si>
  <si>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</si>
  <si>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</si>
  <si>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</si>
  <si>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</si>
  <si>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</si>
  <si>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</si>
  <si>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</si>
  <si>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</si>
  <si>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</si>
  <si>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</si>
  <si>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</si>
  <si>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</si>
  <si>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</si>
  <si>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</si>
  <si>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</si>
  <si>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</si>
  <si>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</si>
  <si>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</si>
  <si>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</si>
  <si>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</si>
  <si>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</si>
  <si>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</si>
  <si>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</si>
  <si>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</si>
  <si>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</si>
  <si>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</si>
  <si>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</si>
  <si>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</si>
  <si>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</si>
  <si>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</si>
  <si>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</si>
  <si>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</si>
  <si>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</si>
  <si>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</si>
  <si>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</si>
  <si>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</si>
  <si>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</si>
  <si>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</si>
  <si>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</si>
  <si>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</si>
  <si>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</si>
  <si>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</si>
  <si>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</si>
  <si>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</si>
  <si>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</si>
  <si>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</si>
  <si>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</si>
  <si>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</si>
  <si>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</si>
  <si>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</si>
  <si>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</si>
  <si>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</si>
  <si>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</si>
  <si>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</si>
  <si>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</si>
  <si>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</si>
  <si>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</si>
  <si>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</si>
  <si>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</si>
  <si>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</si>
  <si>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</si>
  <si>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</si>
  <si>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</si>
  <si>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</si>
  <si>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</si>
  <si>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</si>
  <si>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</si>
  <si>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</si>
  <si>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</si>
  <si>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</si>
  <si>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</si>
  <si>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</si>
  <si>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</si>
  <si>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</si>
  <si>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</si>
  <si>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</si>
  <si>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</si>
  <si>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</si>
  <si>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</si>
  <si>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</si>
  <si>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</si>
  <si>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</si>
  <si>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</si>
  <si>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</si>
  <si>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</si>
  <si>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</si>
  <si>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</si>
  <si>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</si>
  <si>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</si>
  <si>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</si>
  <si>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</si>
  <si>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</si>
  <si>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</si>
  <si>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</si>
  <si>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</si>
  <si>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</si>
  <si>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</si>
  <si>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</si>
  <si>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</si>
  <si>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</si>
  <si>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</si>
  <si>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</si>
  <si>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</si>
  <si>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</si>
  <si>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</si>
  <si>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</si>
  <si>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</si>
  <si>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</si>
  <si>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</si>
  <si>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</si>
  <si>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</si>
  <si>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</si>
  <si>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</si>
  <si>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</si>
  <si>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</si>
  <si>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</si>
  <si>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</si>
  <si>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</si>
  <si>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</si>
  <si>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</si>
  <si>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</si>
  <si>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</si>
  <si>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</si>
  <si>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</si>
  <si>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</si>
  <si>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</si>
  <si>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</si>
  <si>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</si>
  <si>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</si>
  <si>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</si>
  <si>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</si>
  <si>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</si>
  <si>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</si>
  <si>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</si>
  <si>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</si>
  <si>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</si>
  <si>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</si>
  <si>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</si>
  <si>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</si>
  <si>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</si>
  <si>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</si>
  <si>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</si>
  <si>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</si>
  <si>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</si>
  <si>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</si>
  <si>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</si>
  <si>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</si>
  <si>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</si>
  <si>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</si>
  <si>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</si>
  <si>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</si>
  <si>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</si>
  <si>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</si>
  <si>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</si>
  <si>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</si>
  <si>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</si>
  <si>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</si>
  <si>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</si>
  <si>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</si>
  <si>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</si>
  <si>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</si>
  <si>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</si>
  <si>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</si>
  <si>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</si>
  <si>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</si>
  <si>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</si>
  <si>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</si>
  <si>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</si>
  <si>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</si>
  <si>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</si>
  <si>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</si>
  <si>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</si>
  <si>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</si>
  <si>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</si>
  <si>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</si>
  <si>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</si>
  <si>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</si>
  <si>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</si>
  <si>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</si>
  <si>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</si>
  <si>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</si>
  <si>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</si>
  <si>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</si>
  <si>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</si>
  <si>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</si>
  <si>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</si>
  <si>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</si>
  <si>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</si>
  <si>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</si>
  <si>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</si>
  <si>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</si>
  <si>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</si>
  <si>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</si>
  <si>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</si>
  <si>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</si>
  <si>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</si>
  <si>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</si>
  <si>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</si>
  <si>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</si>
  <si>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</si>
  <si>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</si>
  <si>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</si>
  <si>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</si>
  <si>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</si>
  <si>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</si>
  <si>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</si>
  <si>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</si>
  <si>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</si>
  <si>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</si>
  <si>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</si>
  <si>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</si>
  <si>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</si>
  <si>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</si>
  <si>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</si>
  <si>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</si>
  <si>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</si>
  <si>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</si>
  <si>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</si>
  <si>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</si>
  <si>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</si>
  <si>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</si>
  <si>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</si>
  <si>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</si>
  <si>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</si>
  <si>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</si>
  <si>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</si>
  <si>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</si>
  <si>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</si>
  <si>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</si>
  <si>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</si>
  <si>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</si>
  <si>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</si>
  <si>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</si>
  <si>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</si>
  <si>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</si>
  <si>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</si>
  <si>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</si>
  <si>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</si>
  <si>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</si>
  <si>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</si>
  <si>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</si>
  <si>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</si>
  <si>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</si>
  <si>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</si>
  <si>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</si>
  <si>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</si>
  <si>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</si>
  <si>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</si>
  <si>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</si>
  <si>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</si>
  <si>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</si>
  <si>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</si>
  <si>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</si>
  <si>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</si>
  <si>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</si>
  <si>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</si>
  <si>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</si>
  <si>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</si>
  <si>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</si>
  <si>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</si>
  <si>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</si>
  <si>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</si>
  <si>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</si>
  <si>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</si>
  <si>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</si>
  <si>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</si>
  <si>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</si>
  <si>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</si>
  <si>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</si>
  <si>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</si>
  <si>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</si>
  <si>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</si>
  <si>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</si>
  <si>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</si>
  <si>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</si>
  <si>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</si>
  <si>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</si>
  <si>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</si>
  <si>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</si>
  <si>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</si>
  <si>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</si>
  <si>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</si>
  <si>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</si>
  <si>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</si>
  <si>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</si>
  <si>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</si>
  <si>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</si>
  <si>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</si>
  <si>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</si>
  <si>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</si>
  <si>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</si>
  <si>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</si>
  <si>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</si>
  <si>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</si>
  <si>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</si>
  <si>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</si>
  <si>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</si>
  <si>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</si>
  <si>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</si>
  <si>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</si>
  <si>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</si>
  <si>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</si>
  <si>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</si>
  <si>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</si>
  <si>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</si>
  <si>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</si>
  <si>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</si>
  <si>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</si>
  <si>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</si>
  <si>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</si>
  <si>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</si>
  <si>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</si>
  <si>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</si>
  <si>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</si>
  <si>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</si>
  <si>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</si>
  <si>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</si>
  <si>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</si>
  <si>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</si>
  <si>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</si>
  <si>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</si>
  <si>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</si>
  <si>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</si>
  <si>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</si>
  <si>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</si>
  <si>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</si>
  <si>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</si>
  <si>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</si>
  <si>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</si>
  <si>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</si>
  <si>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</si>
  <si>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</si>
  <si>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</si>
  <si>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</si>
  <si>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</si>
  <si>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</si>
  <si>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</si>
  <si>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</si>
  <si>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</si>
  <si>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</si>
  <si>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</si>
  <si>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</si>
  <si>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</si>
  <si>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</si>
  <si>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</si>
  <si>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</si>
  <si>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</si>
  <si>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</si>
  <si>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</si>
  <si>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</si>
  <si>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</si>
  <si>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</si>
  <si>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</si>
  <si>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</si>
  <si>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</si>
  <si>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</si>
  <si>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</si>
  <si>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</si>
  <si>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</si>
  <si>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</si>
  <si>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</si>
  <si>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</si>
  <si>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</si>
  <si>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</si>
  <si>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</si>
  <si>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</si>
  <si>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</si>
  <si>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</si>
  <si>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</si>
  <si>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</si>
  <si>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</si>
  <si>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</si>
  <si>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</si>
  <si>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</si>
  <si>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</si>
  <si>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</si>
  <si>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</si>
  <si>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</si>
  <si>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</si>
  <si>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</si>
  <si>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</si>
  <si>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</si>
  <si>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</si>
  <si>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</si>
  <si>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</si>
  <si>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</si>
  <si>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</si>
  <si>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</si>
  <si>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</si>
  <si>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</si>
  <si>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</si>
  <si>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</si>
  <si>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</si>
  <si>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</si>
  <si>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</si>
  <si>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</si>
  <si>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</si>
  <si>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</si>
  <si>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</si>
  <si>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</si>
  <si>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</si>
  <si>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</si>
  <si>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</si>
  <si>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</si>
  <si>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</si>
  <si>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</si>
  <si>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</si>
  <si>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</si>
  <si>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</si>
  <si>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</si>
  <si>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</si>
  <si>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</si>
  <si>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</si>
  <si>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</si>
  <si>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</si>
  <si>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</si>
  <si>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</si>
  <si>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</si>
  <si>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</si>
  <si>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</si>
  <si>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</si>
  <si>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</si>
  <si>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</si>
  <si>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</si>
  <si>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</si>
  <si>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</si>
  <si>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</si>
  <si>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</si>
  <si>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</si>
  <si>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</si>
  <si>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</si>
  <si>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</si>
  <si>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</si>
  <si>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</si>
  <si>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</si>
  <si>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</si>
  <si>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</si>
  <si>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</si>
  <si>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</si>
  <si>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</si>
  <si>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</si>
  <si>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</si>
  <si>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</si>
  <si>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</si>
  <si>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</si>
  <si>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</si>
  <si>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</si>
  <si>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</si>
  <si>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</si>
  <si>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</si>
  <si>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</si>
  <si>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</si>
  <si>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</si>
  <si>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</si>
  <si>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</si>
  <si>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</si>
  <si>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</si>
  <si>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</si>
  <si>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</si>
  <si>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</si>
  <si>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</si>
  <si>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</si>
  <si>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</si>
  <si>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</si>
  <si>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</si>
  <si>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</si>
  <si>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</si>
  <si>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</si>
  <si>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</si>
  <si>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</si>
  <si>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</si>
  <si>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</si>
  <si>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</si>
  <si>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</si>
  <si>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</si>
  <si>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</si>
  <si>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</si>
  <si>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</si>
  <si>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</si>
  <si>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</si>
  <si>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</si>
  <si>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</si>
  <si>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</si>
  <si>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</si>
  <si>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</si>
  <si>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</si>
  <si>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</si>
  <si>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</si>
  <si>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</si>
  <si>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</si>
  <si>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</si>
  <si>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</si>
  <si>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</si>
  <si>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</si>
  <si>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</si>
  <si>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</si>
  <si>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</si>
  <si>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</si>
  <si>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</si>
  <si>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</si>
  <si>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</si>
  <si>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</si>
  <si>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</si>
  <si>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</si>
  <si>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</si>
  <si>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</si>
  <si>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</si>
  <si>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</si>
  <si>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</si>
  <si>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</si>
  <si>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</si>
  <si>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</si>
  <si>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</si>
  <si>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</si>
  <si>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</si>
  <si>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</si>
  <si>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</si>
  <si>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</si>
  <si>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</si>
  <si>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</si>
  <si>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</si>
  <si>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</si>
  <si>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</si>
  <si>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</si>
  <si>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</si>
  <si>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</si>
  <si>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</si>
  <si>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</si>
  <si>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</si>
  <si>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</si>
  <si>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</si>
  <si>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</si>
  <si>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</si>
  <si>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</si>
  <si>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</si>
  <si>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</si>
  <si>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</si>
  <si>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</si>
  <si>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</si>
  <si>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</si>
  <si>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</si>
  <si>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</si>
  <si>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</si>
  <si>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</si>
  <si>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</si>
  <si>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</si>
  <si>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</si>
  <si>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</si>
  <si>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</si>
  <si>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</si>
  <si>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</si>
  <si>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</si>
  <si>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</si>
  <si>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</si>
  <si>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</si>
  <si>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</si>
  <si>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</si>
  <si>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</si>
  <si>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</si>
  <si>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</si>
  <si>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</si>
  <si>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</si>
  <si>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</si>
  <si>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</si>
  <si>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</si>
  <si>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</si>
  <si>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</si>
  <si>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</si>
  <si>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</si>
  <si>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</si>
  <si>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</si>
  <si>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</si>
  <si>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</si>
  <si>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</si>
  <si>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</si>
  <si>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</si>
  <si>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</si>
  <si>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</si>
  <si>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</si>
  <si>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</si>
  <si>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</si>
  <si>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</si>
  <si>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</si>
  <si>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</si>
  <si>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</si>
  <si>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</si>
  <si>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</si>
  <si>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</si>
  <si>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</si>
  <si>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</si>
  <si>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</si>
  <si>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</si>
  <si>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</si>
  <si>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</si>
  <si>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</si>
  <si>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</si>
  <si>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</si>
  <si>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</si>
  <si>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</si>
  <si>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</si>
  <si>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</si>
  <si>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</si>
  <si>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</si>
  <si>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</si>
  <si>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</si>
  <si>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</si>
  <si>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</si>
  <si>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</si>
  <si>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</si>
  <si>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</si>
  <si>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</si>
  <si>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</si>
  <si>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</si>
  <si>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</si>
  <si>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</si>
  <si>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</si>
  <si>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</si>
  <si>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</si>
  <si>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</si>
  <si>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</si>
  <si>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</si>
  <si>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</si>
  <si>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</si>
  <si>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</si>
  <si>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</si>
  <si>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</si>
  <si>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</si>
  <si>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</si>
  <si>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</si>
  <si>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</si>
  <si>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</si>
  <si>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</si>
  <si>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</si>
  <si>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</si>
  <si>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</si>
  <si>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</si>
  <si>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</si>
  <si>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</si>
  <si>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</si>
  <si>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</si>
  <si>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</si>
  <si>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</si>
  <si>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</si>
  <si>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</si>
  <si>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</si>
  <si>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</si>
  <si>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</si>
  <si>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</si>
  <si>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</si>
  <si>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</si>
  <si>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</si>
  <si>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</si>
  <si>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</si>
  <si>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</si>
  <si>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</si>
  <si>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</si>
  <si>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</si>
  <si>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</si>
  <si>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</si>
  <si>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</si>
  <si>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</si>
  <si>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</si>
  <si>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</si>
  <si>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</si>
  <si>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</si>
  <si>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</si>
  <si>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</si>
  <si>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</si>
  <si>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</si>
  <si>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</si>
  <si>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</si>
  <si>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</si>
  <si>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</si>
  <si>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</si>
  <si>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</si>
  <si>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</si>
  <si>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</si>
  <si>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</si>
  <si>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</si>
  <si>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</si>
  <si>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</si>
  <si>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</si>
  <si>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</si>
  <si>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</si>
  <si>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</si>
  <si>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</si>
  <si>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</si>
  <si>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</si>
  <si>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</si>
  <si>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</si>
  <si>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</si>
  <si>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</si>
  <si>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</si>
  <si>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</si>
  <si>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</si>
  <si>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</si>
  <si>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</si>
  <si>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</si>
  <si>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</si>
  <si>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</si>
  <si>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</si>
  <si>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</si>
  <si>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</si>
  <si>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</si>
  <si>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</si>
  <si>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</si>
  <si>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</si>
  <si>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</si>
  <si>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</si>
  <si>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</si>
  <si>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</si>
  <si>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</si>
  <si>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</si>
  <si>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</si>
  <si>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</si>
  <si>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</si>
  <si>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</si>
  <si>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</si>
  <si>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</si>
  <si>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</si>
  <si>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</si>
  <si>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</si>
  <si>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</si>
  <si>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</si>
  <si>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</si>
  <si>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</si>
  <si>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</si>
  <si>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</si>
  <si>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</si>
  <si>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</si>
  <si>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</si>
  <si>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</si>
  <si>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</si>
  <si>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</si>
  <si>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</si>
  <si>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</si>
  <si>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</si>
  <si>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</si>
  <si>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</si>
  <si>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</si>
  <si>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</si>
  <si>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</si>
  <si>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</si>
  <si>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</si>
  <si>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</si>
  <si>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</si>
  <si>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</si>
  <si>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</si>
  <si>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</si>
  <si>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</si>
  <si>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</si>
  <si>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</si>
  <si>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</si>
  <si>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</si>
  <si>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</si>
  <si>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</si>
  <si>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</si>
  <si>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</si>
  <si>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</si>
  <si>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</si>
  <si>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</si>
  <si>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</si>
  <si>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</si>
  <si>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</si>
  <si>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</si>
  <si>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</si>
  <si>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</si>
  <si>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</si>
  <si>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</si>
  <si>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</si>
  <si>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</si>
  <si>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</si>
  <si>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</si>
  <si>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</si>
  <si>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</si>
  <si>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</si>
  <si>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</si>
  <si>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</si>
  <si>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</si>
  <si>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</si>
  <si>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</si>
  <si>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</si>
  <si>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</si>
  <si>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</si>
  <si>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</si>
  <si>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</si>
  <si>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</si>
  <si>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</si>
  <si>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</si>
  <si>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</si>
  <si>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</si>
  <si>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</si>
  <si>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</si>
  <si>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</si>
  <si>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</si>
  <si>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</si>
  <si>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</si>
  <si>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</si>
  <si>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</si>
  <si>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</si>
  <si>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</si>
  <si>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</si>
  <si>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</si>
  <si>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</si>
  <si>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</si>
  <si>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</si>
  <si>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</si>
  <si>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</si>
  <si>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</si>
  <si>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</si>
  <si>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</si>
  <si>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</si>
  <si>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</si>
  <si>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</si>
  <si>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</si>
  <si>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</si>
  <si>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</si>
  <si>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</si>
  <si>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</si>
  <si>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</si>
  <si>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</si>
  <si>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</si>
  <si>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</si>
  <si>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</si>
  <si>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</si>
  <si>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</si>
  <si>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</si>
  <si>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</si>
  <si>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</si>
  <si>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</si>
  <si>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</si>
  <si>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</si>
  <si>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</si>
  <si>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</si>
  <si>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</si>
  <si>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</si>
  <si>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</si>
  <si>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</si>
  <si>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</si>
  <si>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</si>
  <si>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</si>
  <si>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</si>
  <si>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</si>
  <si>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</si>
  <si>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</si>
  <si>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</si>
  <si>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</si>
  <si>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</si>
  <si>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</si>
  <si>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</si>
  <si>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</si>
  <si>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</si>
  <si>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</si>
  <si>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</si>
  <si>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</si>
  <si>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</si>
  <si>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</si>
  <si>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</si>
  <si>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</si>
  <si>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</si>
  <si>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</si>
  <si>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</si>
  <si>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</si>
  <si>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</si>
  <si>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</si>
  <si>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</si>
  <si>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</si>
  <si>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</si>
  <si>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</si>
  <si>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</si>
  <si>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</si>
  <si>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</si>
  <si>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</si>
  <si>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</si>
  <si>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</si>
  <si>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</si>
  <si>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</si>
  <si>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</si>
  <si>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</si>
  <si>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</si>
  <si>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</si>
  <si>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</si>
  <si>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</si>
  <si>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</si>
  <si>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</si>
  <si>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</si>
  <si>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</si>
  <si>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</si>
  <si>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</si>
  <si>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</si>
  <si>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</si>
  <si>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</si>
  <si>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</si>
  <si>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</si>
  <si>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</si>
  <si>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</si>
  <si>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</si>
  <si>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</si>
  <si>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</si>
  <si>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</si>
  <si>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</si>
  <si>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</si>
  <si>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</si>
  <si>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</si>
  <si>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</si>
  <si>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</si>
  <si>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</si>
  <si>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</si>
  <si>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</si>
  <si>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</si>
  <si>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</si>
  <si>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</si>
  <si>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</si>
  <si>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</si>
  <si>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</si>
  <si>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</si>
  <si>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</si>
  <si>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</si>
  <si>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</si>
  <si>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</si>
  <si>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</si>
  <si>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</si>
  <si>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</si>
  <si>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</si>
  <si>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</si>
  <si>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</si>
  <si>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</si>
  <si>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</si>
  <si>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</si>
  <si>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</si>
  <si>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</si>
  <si>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</si>
  <si>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</si>
  <si>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28100</t>
  </si>
  <si>
    <t>神戸市</t>
  </si>
  <si>
    <t>28100_令和4年度</t>
  </si>
  <si>
    <t>28100_令和6年度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</si>
  <si>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</si>
  <si>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</si>
  <si>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</si>
  <si>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</si>
  <si>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</si>
  <si>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</si>
  <si>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</si>
  <si>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</si>
  <si>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</si>
  <si>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</si>
  <si>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</si>
  <si>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</si>
  <si>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</si>
  <si>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</si>
  <si>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</si>
  <si>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</si>
  <si>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</si>
  <si>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</si>
  <si>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</si>
  <si>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</si>
  <si>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</si>
  <si>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</si>
  <si>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</si>
  <si>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</si>
  <si>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</si>
  <si>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</si>
  <si>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</si>
  <si>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</si>
  <si>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</si>
  <si>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</si>
  <si>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</si>
  <si>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</si>
  <si>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</si>
  <si>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</si>
  <si>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</si>
  <si>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</si>
  <si>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</si>
  <si>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</si>
  <si>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</si>
  <si>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</si>
  <si>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</si>
  <si>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</si>
  <si>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</si>
  <si>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</si>
  <si>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</si>
  <si>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</si>
  <si>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</si>
  <si>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</si>
  <si>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</si>
  <si>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</si>
  <si>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</si>
  <si>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</si>
  <si>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</si>
  <si>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</si>
  <si>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</si>
  <si>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</si>
  <si>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</si>
  <si>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</si>
  <si>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</si>
  <si>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</si>
  <si>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</si>
  <si>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</si>
  <si>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</si>
  <si>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</si>
  <si>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</si>
  <si>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</si>
  <si>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</si>
  <si>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</si>
  <si>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</si>
  <si>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</si>
  <si>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</si>
  <si>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</si>
  <si>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</si>
  <si>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28210</t>
  </si>
  <si>
    <t>加古川市</t>
  </si>
  <si>
    <t>28210_令和4年度</t>
  </si>
  <si>
    <t>28210_令和6年度</t>
  </si>
  <si>
    <t>28219</t>
  </si>
  <si>
    <t>三田市</t>
  </si>
  <si>
    <t>28219_令和4年度</t>
  </si>
  <si>
    <t>28219_令和6年度</t>
  </si>
  <si>
    <t>28203</t>
  </si>
  <si>
    <t>明石市</t>
  </si>
  <si>
    <t>28203_令和4年度</t>
  </si>
  <si>
    <t>28203_令和6年度</t>
  </si>
  <si>
    <t>28209</t>
  </si>
  <si>
    <t>豊岡市</t>
  </si>
  <si>
    <t>28209_令和4年度</t>
  </si>
  <si>
    <t>28209_令和6年度</t>
  </si>
  <si>
    <t>28215</t>
  </si>
  <si>
    <t>三木市</t>
  </si>
  <si>
    <t>28215_令和4年度</t>
  </si>
  <si>
    <t>28215_令和6年度</t>
  </si>
  <si>
    <t>28365</t>
  </si>
  <si>
    <t>多可町</t>
  </si>
  <si>
    <t>28365_令和4年度</t>
  </si>
  <si>
    <t>28365_令和6年度</t>
  </si>
  <si>
    <t>28443</t>
  </si>
  <si>
    <t>福崎町</t>
  </si>
  <si>
    <t>28443_令和4年度</t>
  </si>
  <si>
    <t>28443_令和6年度</t>
  </si>
  <si>
    <t>28381</t>
  </si>
  <si>
    <t>稲美町</t>
  </si>
  <si>
    <t>28381_令和4年度</t>
  </si>
  <si>
    <t>28381_令和6年度</t>
  </si>
  <si>
    <t>28213</t>
  </si>
  <si>
    <t>西脇市</t>
  </si>
  <si>
    <t>28213_令和4年度</t>
  </si>
  <si>
    <t>28213_令和6年度</t>
  </si>
  <si>
    <t>28501</t>
  </si>
  <si>
    <t>佐用町</t>
  </si>
  <si>
    <t>28501_令和4年度</t>
  </si>
  <si>
    <t>28501_令和6年度</t>
  </si>
  <si>
    <t>28212</t>
  </si>
  <si>
    <t>赤穂市</t>
  </si>
  <si>
    <t>28212_令和4年度</t>
  </si>
  <si>
    <t>28212_令和6年度</t>
  </si>
  <si>
    <t>28224</t>
  </si>
  <si>
    <t>南あわじ市</t>
  </si>
  <si>
    <t>28224_令和4年度</t>
  </si>
  <si>
    <t>28224_令和6年度</t>
  </si>
  <si>
    <t>28229</t>
  </si>
  <si>
    <t>たつの市</t>
  </si>
  <si>
    <t>28229_令和4年度</t>
  </si>
  <si>
    <t>28229_令和6年度</t>
  </si>
  <si>
    <t>28226</t>
  </si>
  <si>
    <t>淡路市</t>
  </si>
  <si>
    <t>28226_令和4年度</t>
  </si>
  <si>
    <t>28226_令和6年度</t>
  </si>
  <si>
    <t>28220</t>
  </si>
  <si>
    <t>加西市</t>
  </si>
  <si>
    <t>28220_令和4年度</t>
  </si>
  <si>
    <t>28220_令和6年度</t>
  </si>
  <si>
    <t>28208</t>
  </si>
  <si>
    <t>相生市</t>
  </si>
  <si>
    <t>28208_令和4年度</t>
  </si>
  <si>
    <t>28208_令和6年度</t>
  </si>
  <si>
    <t>28481</t>
  </si>
  <si>
    <t>上郡町</t>
  </si>
  <si>
    <t>28481_令和4年度</t>
  </si>
  <si>
    <t>28481_令和6年度</t>
  </si>
  <si>
    <t>28586</t>
  </si>
  <si>
    <t>新温泉町</t>
  </si>
  <si>
    <t>28586_令和4年度</t>
  </si>
  <si>
    <t>28586_令和6年度</t>
  </si>
  <si>
    <t>28585</t>
  </si>
  <si>
    <t>香美町</t>
  </si>
  <si>
    <t>28585_令和4年度</t>
  </si>
  <si>
    <t>28585_令和6年度</t>
  </si>
  <si>
    <t>28442</t>
  </si>
  <si>
    <t>市川町</t>
  </si>
  <si>
    <t>28442_令和4年度</t>
  </si>
  <si>
    <t>28442_令和6年度</t>
  </si>
  <si>
    <t>28446</t>
  </si>
  <si>
    <t>神河町</t>
  </si>
  <si>
    <t>28446_令和4年度</t>
  </si>
  <si>
    <t>28446_令和6年度</t>
  </si>
  <si>
    <t>28222</t>
  </si>
  <si>
    <t>養父市</t>
  </si>
  <si>
    <t>28222_令和4年度</t>
  </si>
  <si>
    <t>28222_令和6年度</t>
  </si>
  <si>
    <t>02206_令和6年度</t>
  </si>
  <si>
    <t>02206</t>
  </si>
  <si>
    <t>十和田市</t>
  </si>
  <si>
    <t>02206_令和4年度</t>
  </si>
  <si>
    <t>28214</t>
  </si>
  <si>
    <t>宝塚市</t>
  </si>
  <si>
    <t>28214_令和4年度</t>
  </si>
  <si>
    <t>28214_令和6年度</t>
  </si>
  <si>
    <t>28207</t>
  </si>
  <si>
    <t>伊丹市</t>
  </si>
  <si>
    <t>28207_令和4年度</t>
  </si>
  <si>
    <t>28207_令和6年度</t>
  </si>
  <si>
    <t>23236_平成2年度</t>
  </si>
  <si>
    <t>23236</t>
  </si>
  <si>
    <t>みよし市</t>
  </si>
  <si>
    <t>23236_平成17年度</t>
  </si>
  <si>
    <t>23236_平成18年度</t>
  </si>
  <si>
    <t>23236_平成19年度</t>
  </si>
  <si>
    <t>23236_平成20年度</t>
  </si>
  <si>
    <t>23236_平成21年度</t>
  </si>
  <si>
    <t>23236_平成22年度</t>
  </si>
  <si>
    <t>23236_平成23年度</t>
  </si>
  <si>
    <t>23236_平成24年度</t>
  </si>
  <si>
    <t>23236_平成25年度</t>
  </si>
  <si>
    <t>23236_平成26年度</t>
  </si>
  <si>
    <t>23236_平成27年度</t>
  </si>
  <si>
    <t>23236_平成28年度</t>
  </si>
  <si>
    <t>23236_平成29年度</t>
  </si>
  <si>
    <t>23236_平成30年度</t>
  </si>
  <si>
    <t>23236_令和元年度</t>
  </si>
  <si>
    <t>23236_令和2年度</t>
  </si>
  <si>
    <t>23236_令和3年度</t>
  </si>
  <si>
    <t>23236_令和4年度</t>
  </si>
  <si>
    <t>23236_令和5年度</t>
  </si>
  <si>
    <t>23236_令和6年度</t>
  </si>
  <si>
    <t>37208_平成2年度</t>
  </si>
  <si>
    <t>37208</t>
  </si>
  <si>
    <t>三豊市</t>
  </si>
  <si>
    <t>37208_平成17年度</t>
  </si>
  <si>
    <t>37208_平成18年度</t>
  </si>
  <si>
    <t>37208_平成19年度</t>
  </si>
  <si>
    <t>37208_平成20年度</t>
  </si>
  <si>
    <t>37208_平成21年度</t>
  </si>
  <si>
    <t>37208_平成22年度</t>
  </si>
  <si>
    <t>37208_平成23年度</t>
  </si>
  <si>
    <t>37208_平成24年度</t>
  </si>
  <si>
    <t>37208_平成25年度</t>
  </si>
  <si>
    <t>37208_平成26年度</t>
  </si>
  <si>
    <t>37208_平成27年度</t>
  </si>
  <si>
    <t>37208_平成28年度</t>
  </si>
  <si>
    <t>37208_平成29年度</t>
  </si>
  <si>
    <t>37208_平成30年度</t>
  </si>
  <si>
    <t>37208_令和元年度</t>
  </si>
  <si>
    <t>37208_令和2年度</t>
  </si>
  <si>
    <t>37208_令和3年度</t>
  </si>
  <si>
    <t>37208_令和4年度</t>
  </si>
  <si>
    <t>37208_令和5年度</t>
  </si>
  <si>
    <t>37208_令和6年度</t>
  </si>
  <si>
    <t>11238_平成2年度</t>
  </si>
  <si>
    <t>11238</t>
  </si>
  <si>
    <t>蓮田市</t>
  </si>
  <si>
    <t>11238_平成17年度</t>
  </si>
  <si>
    <t>11238_平成18年度</t>
  </si>
  <si>
    <t>11238_平成19年度</t>
  </si>
  <si>
    <t>11238_平成20年度</t>
  </si>
  <si>
    <t>11238_平成21年度</t>
  </si>
  <si>
    <t>11238_平成22年度</t>
  </si>
  <si>
    <t>11238_平成23年度</t>
  </si>
  <si>
    <t>11238_平成24年度</t>
  </si>
  <si>
    <t>11238_平成25年度</t>
  </si>
  <si>
    <t>11238_平成26年度</t>
  </si>
  <si>
    <t>11238_平成27年度</t>
  </si>
  <si>
    <t>11238_平成28年度</t>
  </si>
  <si>
    <t>11238_平成29年度</t>
  </si>
  <si>
    <t>11238_平成30年度</t>
  </si>
  <si>
    <t>11238_令和元年度</t>
  </si>
  <si>
    <t>11238_令和2年度</t>
  </si>
  <si>
    <t>11238_令和3年度</t>
  </si>
  <si>
    <t>11238_令和4年度</t>
  </si>
  <si>
    <t>11238_令和5年度</t>
  </si>
  <si>
    <t>11238_令和6年度</t>
  </si>
  <si>
    <t>29204_平成2年度</t>
  </si>
  <si>
    <t>29204</t>
  </si>
  <si>
    <t>天理市</t>
  </si>
  <si>
    <t>29204_平成17年度</t>
  </si>
  <si>
    <t>29204_平成18年度</t>
  </si>
  <si>
    <t>29204_平成19年度</t>
  </si>
  <si>
    <t>29204_平成20年度</t>
  </si>
  <si>
    <t>29204_平成21年度</t>
  </si>
  <si>
    <t>29204_平成22年度</t>
  </si>
  <si>
    <t>29204_平成23年度</t>
  </si>
  <si>
    <t>29204_平成24年度</t>
  </si>
  <si>
    <t>29204_平成25年度</t>
  </si>
  <si>
    <t>29204_平成26年度</t>
  </si>
  <si>
    <t>29204_平成27年度</t>
  </si>
  <si>
    <t>29204_平成28年度</t>
  </si>
  <si>
    <t>29204_平成29年度</t>
  </si>
  <si>
    <t>29204_平成30年度</t>
  </si>
  <si>
    <t>29204_令和元年度</t>
  </si>
  <si>
    <t>29204_令和2年度</t>
  </si>
  <si>
    <t>29204_令和3年度</t>
  </si>
  <si>
    <t>29204_令和4年度</t>
  </si>
  <si>
    <t>29204_令和5年度</t>
  </si>
  <si>
    <t>29204_令和6年度</t>
  </si>
  <si>
    <t>08211_平成2年度</t>
  </si>
  <si>
    <t>08211</t>
  </si>
  <si>
    <t>常総市</t>
  </si>
  <si>
    <t>08211_平成17年度</t>
  </si>
  <si>
    <t>08211_平成18年度</t>
  </si>
  <si>
    <t>08211_平成19年度</t>
  </si>
  <si>
    <t>08211_平成20年度</t>
  </si>
  <si>
    <t>08211_平成21年度</t>
  </si>
  <si>
    <t>08211_平成22年度</t>
  </si>
  <si>
    <t>08211_平成23年度</t>
  </si>
  <si>
    <t>08211_平成24年度</t>
  </si>
  <si>
    <t>08211_平成25年度</t>
  </si>
  <si>
    <t>08211_平成26年度</t>
  </si>
  <si>
    <t>08211_平成27年度</t>
  </si>
  <si>
    <t>08211_平成28年度</t>
  </si>
  <si>
    <t>08211_平成29年度</t>
  </si>
  <si>
    <t>08211_平成30年度</t>
  </si>
  <si>
    <t>08211_令和元年度</t>
  </si>
  <si>
    <t>08211_令和2年度</t>
  </si>
  <si>
    <t>08211_令和3年度</t>
  </si>
  <si>
    <t>08211_令和4年度</t>
  </si>
  <si>
    <t>08211_令和5年度</t>
  </si>
  <si>
    <t>08211_令和6年度</t>
  </si>
  <si>
    <t>23232_平成2年度</t>
  </si>
  <si>
    <t>23232</t>
  </si>
  <si>
    <t>愛西市</t>
  </si>
  <si>
    <t>23232_平成17年度</t>
  </si>
  <si>
    <t>23232_平成18年度</t>
  </si>
  <si>
    <t>23232_平成19年度</t>
  </si>
  <si>
    <t>23232_平成20年度</t>
  </si>
  <si>
    <t>23232_平成21年度</t>
  </si>
  <si>
    <t>23232_平成22年度</t>
  </si>
  <si>
    <t>23232_平成23年度</t>
  </si>
  <si>
    <t>23232_平成24年度</t>
  </si>
  <si>
    <t>23232_平成25年度</t>
  </si>
  <si>
    <t>23232_平成26年度</t>
  </si>
  <si>
    <t>23232_平成27年度</t>
  </si>
  <si>
    <t>23232_平成28年度</t>
  </si>
  <si>
    <t>23232_平成29年度</t>
  </si>
  <si>
    <t>23232_平成30年度</t>
  </si>
  <si>
    <t>23232_令和元年度</t>
  </si>
  <si>
    <t>23232_令和2年度</t>
  </si>
  <si>
    <t>23232_令和3年度</t>
  </si>
  <si>
    <t>23232_令和4年度</t>
  </si>
  <si>
    <t>23232_令和5年度</t>
  </si>
  <si>
    <t>23232_令和6年度</t>
  </si>
  <si>
    <t>44204_平成2年度</t>
  </si>
  <si>
    <t>44204</t>
  </si>
  <si>
    <t>日田市</t>
  </si>
  <si>
    <t>44204_平成17年度</t>
  </si>
  <si>
    <t>44204_平成18年度</t>
  </si>
  <si>
    <t>44204_平成19年度</t>
  </si>
  <si>
    <t>44204_平成20年度</t>
  </si>
  <si>
    <t>44204_平成21年度</t>
  </si>
  <si>
    <t>44204_平成22年度</t>
  </si>
  <si>
    <t>44204_平成23年度</t>
  </si>
  <si>
    <t>44204_平成24年度</t>
  </si>
  <si>
    <t>44204_平成25年度</t>
  </si>
  <si>
    <t>44204_平成26年度</t>
  </si>
  <si>
    <t>44204_平成27年度</t>
  </si>
  <si>
    <t>44204_平成28年度</t>
  </si>
  <si>
    <t>44204_平成29年度</t>
  </si>
  <si>
    <t>44204_平成30年度</t>
  </si>
  <si>
    <t>44204_令和元年度</t>
  </si>
  <si>
    <t>44204_令和2年度</t>
  </si>
  <si>
    <t>44204_令和3年度</t>
  </si>
  <si>
    <t>44204_令和4年度</t>
  </si>
  <si>
    <t>44204_令和5年度</t>
  </si>
  <si>
    <t>44204_令和6年度</t>
  </si>
  <si>
    <t>23238_平成2年度</t>
  </si>
  <si>
    <t>23238</t>
  </si>
  <si>
    <t>長久手市</t>
  </si>
  <si>
    <t>23238_平成17年度</t>
  </si>
  <si>
    <t>23238_平成18年度</t>
  </si>
  <si>
    <t>23238_平成19年度</t>
  </si>
  <si>
    <t>23238_平成20年度</t>
  </si>
  <si>
    <t>23238_平成21年度</t>
  </si>
  <si>
    <t>23238_平成22年度</t>
  </si>
  <si>
    <t>23238_平成23年度</t>
  </si>
  <si>
    <t>23238_平成24年度</t>
  </si>
  <si>
    <t>23238_平成25年度</t>
  </si>
  <si>
    <t>23238_平成26年度</t>
  </si>
  <si>
    <t>23238_平成27年度</t>
  </si>
  <si>
    <t>23238_平成28年度</t>
  </si>
  <si>
    <t>23238_平成29年度</t>
  </si>
  <si>
    <t>23238_平成30年度</t>
  </si>
  <si>
    <t>23238_令和元年度</t>
  </si>
  <si>
    <t>23238_令和2年度</t>
  </si>
  <si>
    <t>23238_令和3年度</t>
  </si>
  <si>
    <t>23238_令和4年度</t>
  </si>
  <si>
    <t>23238_令和5年度</t>
  </si>
  <si>
    <t>23238_令和6年度</t>
  </si>
  <si>
    <t>28223_平成2年度</t>
  </si>
  <si>
    <t>28223</t>
  </si>
  <si>
    <t>丹波市</t>
  </si>
  <si>
    <t>28223_平成17年度</t>
  </si>
  <si>
    <t>28223_平成18年度</t>
  </si>
  <si>
    <t>28223_平成19年度</t>
  </si>
  <si>
    <t>28223_平成20年度</t>
  </si>
  <si>
    <t>28223_平成21年度</t>
  </si>
  <si>
    <t>28223_平成22年度</t>
  </si>
  <si>
    <t>28223_平成23年度</t>
  </si>
  <si>
    <t>28223_平成24年度</t>
  </si>
  <si>
    <t>28223_平成25年度</t>
  </si>
  <si>
    <t>28223_平成26年度</t>
  </si>
  <si>
    <t>28223_平成27年度</t>
  </si>
  <si>
    <t>28223_平成28年度</t>
  </si>
  <si>
    <t>28223_平成29年度</t>
  </si>
  <si>
    <t>28223_平成30年度</t>
  </si>
  <si>
    <t>28223_令和元年度</t>
  </si>
  <si>
    <t>28223_令和2年度</t>
  </si>
  <si>
    <t>28223_令和3年度</t>
  </si>
  <si>
    <t>28223_令和4年度</t>
  </si>
  <si>
    <t>28223_令和5年度</t>
  </si>
  <si>
    <t>28223_令和6年度</t>
  </si>
  <si>
    <t>06210_平成2年度</t>
  </si>
  <si>
    <t>06210</t>
  </si>
  <si>
    <t>天童市</t>
  </si>
  <si>
    <t>06210_平成17年度</t>
  </si>
  <si>
    <t>06210_平成18年度</t>
  </si>
  <si>
    <t>06210_平成19年度</t>
  </si>
  <si>
    <t>06210_平成20年度</t>
  </si>
  <si>
    <t>06210_平成21年度</t>
  </si>
  <si>
    <t>06210_平成22年度</t>
  </si>
  <si>
    <t>06210_平成23年度</t>
  </si>
  <si>
    <t>06210_平成24年度</t>
  </si>
  <si>
    <t>06210_平成25年度</t>
  </si>
  <si>
    <t>06210_平成26年度</t>
  </si>
  <si>
    <t>06210_平成27年度</t>
  </si>
  <si>
    <t>06210_平成28年度</t>
  </si>
  <si>
    <t>06210_平成29年度</t>
  </si>
  <si>
    <t>06210_平成30年度</t>
  </si>
  <si>
    <t>06210_令和元年度</t>
  </si>
  <si>
    <t>06210_令和2年度</t>
  </si>
  <si>
    <t>06210_令和3年度</t>
  </si>
  <si>
    <t>06210_令和4年度</t>
  </si>
  <si>
    <t>06210_令和5年度</t>
  </si>
  <si>
    <t>06210_令和6年度</t>
  </si>
  <si>
    <t>23208_平成2年度</t>
  </si>
  <si>
    <t>23208</t>
  </si>
  <si>
    <t>津島市</t>
  </si>
  <si>
    <t>23208_平成17年度</t>
  </si>
  <si>
    <t>23208_平成18年度</t>
  </si>
  <si>
    <t>23208_平成19年度</t>
  </si>
  <si>
    <t>23208_平成20年度</t>
  </si>
  <si>
    <t>23208_平成21年度</t>
  </si>
  <si>
    <t>23208_平成22年度</t>
  </si>
  <si>
    <t>23208_平成23年度</t>
  </si>
  <si>
    <t>23208_平成24年度</t>
  </si>
  <si>
    <t>23208_平成25年度</t>
  </si>
  <si>
    <t>23208_平成26年度</t>
  </si>
  <si>
    <t>23208_平成27年度</t>
  </si>
  <si>
    <t>23208_平成28年度</t>
  </si>
  <si>
    <t>23208_平成29年度</t>
  </si>
  <si>
    <t>23208_平成30年度</t>
  </si>
  <si>
    <t>23208_令和元年度</t>
  </si>
  <si>
    <t>23208_令和2年度</t>
  </si>
  <si>
    <t>23208_令和3年度</t>
  </si>
  <si>
    <t>23208_令和4年度</t>
  </si>
  <si>
    <t>23208_令和5年度</t>
  </si>
  <si>
    <t>23208_令和6年度</t>
  </si>
  <si>
    <t>40210_平成2年度</t>
  </si>
  <si>
    <t>40210</t>
  </si>
  <si>
    <t>八女市</t>
  </si>
  <si>
    <t>40210_平成17年度</t>
  </si>
  <si>
    <t>40210_平成18年度</t>
  </si>
  <si>
    <t>40210_平成19年度</t>
  </si>
  <si>
    <t>40210_平成20年度</t>
  </si>
  <si>
    <t>40210_平成21年度</t>
  </si>
  <si>
    <t>40210_平成22年度</t>
  </si>
  <si>
    <t>40210_平成23年度</t>
  </si>
  <si>
    <t>40210_平成24年度</t>
  </si>
  <si>
    <t>40210_平成25年度</t>
  </si>
  <si>
    <t>40210_平成26年度</t>
  </si>
  <si>
    <t>40210_平成27年度</t>
  </si>
  <si>
    <t>40210_平成28年度</t>
  </si>
  <si>
    <t>40210_平成29年度</t>
  </si>
  <si>
    <t>40210_平成30年度</t>
  </si>
  <si>
    <t>40210_令和元年度</t>
  </si>
  <si>
    <t>40210_令和2年度</t>
  </si>
  <si>
    <t>40210_令和3年度</t>
  </si>
  <si>
    <t>40210_令和4年度</t>
  </si>
  <si>
    <t>40210_令和5年度</t>
  </si>
  <si>
    <t>40210_令和6年度</t>
  </si>
  <si>
    <t>09216_平成2年度</t>
  </si>
  <si>
    <t>09216</t>
  </si>
  <si>
    <t>下野市</t>
  </si>
  <si>
    <t>09216_平成17年度</t>
  </si>
  <si>
    <t>09216_平成18年度</t>
  </si>
  <si>
    <t>09216_平成19年度</t>
  </si>
  <si>
    <t>09216_平成20年度</t>
  </si>
  <si>
    <t>09216_平成21年度</t>
  </si>
  <si>
    <t>09216_平成22年度</t>
  </si>
  <si>
    <t>09216_平成23年度</t>
  </si>
  <si>
    <t>09216_平成24年度</t>
  </si>
  <si>
    <t>09216_平成25年度</t>
  </si>
  <si>
    <t>09216_平成26年度</t>
  </si>
  <si>
    <t>09216_平成27年度</t>
  </si>
  <si>
    <t>09216_平成28年度</t>
  </si>
  <si>
    <t>09216_平成29年度</t>
  </si>
  <si>
    <t>09216_平成30年度</t>
  </si>
  <si>
    <t>09216_令和元年度</t>
  </si>
  <si>
    <t>09216_令和2年度</t>
  </si>
  <si>
    <t>09216_令和3年度</t>
  </si>
  <si>
    <t>09216_令和4年度</t>
  </si>
  <si>
    <t>09216_令和5年度</t>
  </si>
  <si>
    <t>09216_令和6年度</t>
  </si>
  <si>
    <t>40216_平成2年度</t>
  </si>
  <si>
    <t>40216</t>
  </si>
  <si>
    <t>小郡市</t>
  </si>
  <si>
    <t>40216_平成17年度</t>
  </si>
  <si>
    <t>40216_平成18年度</t>
  </si>
  <si>
    <t>40216_平成19年度</t>
  </si>
  <si>
    <t>40216_平成20年度</t>
  </si>
  <si>
    <t>40216_平成21年度</t>
  </si>
  <si>
    <t>40216_平成22年度</t>
  </si>
  <si>
    <t>40216_平成23年度</t>
  </si>
  <si>
    <t>40216_平成24年度</t>
  </si>
  <si>
    <t>40216_平成25年度</t>
  </si>
  <si>
    <t>40216_平成26年度</t>
  </si>
  <si>
    <t>40216_平成27年度</t>
  </si>
  <si>
    <t>40216_平成28年度</t>
  </si>
  <si>
    <t>40216_平成29年度</t>
  </si>
  <si>
    <t>40216_平成30年度</t>
  </si>
  <si>
    <t>40216_令和元年度</t>
  </si>
  <si>
    <t>40216_令和2年度</t>
  </si>
  <si>
    <t>40216_令和3年度</t>
  </si>
  <si>
    <t>40216_令和4年度</t>
  </si>
  <si>
    <t>40216_令和5年度</t>
  </si>
  <si>
    <t>40216_令和6年度</t>
  </si>
  <si>
    <t>30208_平成2年度</t>
  </si>
  <si>
    <t>30208</t>
  </si>
  <si>
    <t>紀の川市</t>
  </si>
  <si>
    <t>30208_平成17年度</t>
  </si>
  <si>
    <t>30208_平成18年度</t>
  </si>
  <si>
    <t>30208_平成19年度</t>
  </si>
  <si>
    <t>30208_平成20年度</t>
  </si>
  <si>
    <t>30208_平成21年度</t>
  </si>
  <si>
    <t>30208_平成22年度</t>
  </si>
  <si>
    <t>30208_平成23年度</t>
  </si>
  <si>
    <t>30208_平成24年度</t>
  </si>
  <si>
    <t>30208_平成25年度</t>
  </si>
  <si>
    <t>30208_平成26年度</t>
  </si>
  <si>
    <t>30208_平成27年度</t>
  </si>
  <si>
    <t>30208_平成28年度</t>
  </si>
  <si>
    <t>30208_平成29年度</t>
  </si>
  <si>
    <t>30208_平成30年度</t>
  </si>
  <si>
    <t>30208_令和元年度</t>
  </si>
  <si>
    <t>30208_令和2年度</t>
  </si>
  <si>
    <t>30208_令和3年度</t>
  </si>
  <si>
    <t>30208_令和4年度</t>
  </si>
  <si>
    <t>30208_令和5年度</t>
  </si>
  <si>
    <t>30208_令和6年度</t>
  </si>
  <si>
    <t>30203_平成2年度</t>
  </si>
  <si>
    <t>30203</t>
  </si>
  <si>
    <t>橋本市</t>
  </si>
  <si>
    <t>30203_平成17年度</t>
  </si>
  <si>
    <t>30203_平成18年度</t>
  </si>
  <si>
    <t>30203_平成19年度</t>
  </si>
  <si>
    <t>30203_平成20年度</t>
  </si>
  <si>
    <t>30203_平成21年度</t>
  </si>
  <si>
    <t>30203_平成22年度</t>
  </si>
  <si>
    <t>30203_平成23年度</t>
  </si>
  <si>
    <t>30203_平成24年度</t>
  </si>
  <si>
    <t>30203_平成25年度</t>
  </si>
  <si>
    <t>30203_平成26年度</t>
  </si>
  <si>
    <t>30203_平成27年度</t>
  </si>
  <si>
    <t>30203_平成28年度</t>
  </si>
  <si>
    <t>30203_平成29年度</t>
  </si>
  <si>
    <t>30203_平成30年度</t>
  </si>
  <si>
    <t>30203_令和元年度</t>
  </si>
  <si>
    <t>30203_令和2年度</t>
  </si>
  <si>
    <t>30203_令和3年度</t>
  </si>
  <si>
    <t>30203_令和4年度</t>
  </si>
  <si>
    <t>30203_令和5年度</t>
  </si>
  <si>
    <t>30203_令和6年度</t>
  </si>
  <si>
    <t>35216_平成2年度</t>
  </si>
  <si>
    <t>35216</t>
  </si>
  <si>
    <t>山陽小野田市</t>
  </si>
  <si>
    <t>35216_平成17年度</t>
  </si>
  <si>
    <t>35216_平成18年度</t>
  </si>
  <si>
    <t>35216_平成19年度</t>
  </si>
  <si>
    <t>35216_平成20年度</t>
  </si>
  <si>
    <t>35216_平成21年度</t>
  </si>
  <si>
    <t>35216_平成22年度</t>
  </si>
  <si>
    <t>35216_平成23年度</t>
  </si>
  <si>
    <t>35216_平成24年度</t>
  </si>
  <si>
    <t>35216_平成25年度</t>
  </si>
  <si>
    <t>35216_平成26年度</t>
  </si>
  <si>
    <t>35216_平成27年度</t>
  </si>
  <si>
    <t>35216_平成28年度</t>
  </si>
  <si>
    <t>35216_平成29年度</t>
  </si>
  <si>
    <t>35216_平成30年度</t>
  </si>
  <si>
    <t>35216_令和元年度</t>
  </si>
  <si>
    <t>35216_令和2年度</t>
  </si>
  <si>
    <t>35216_令和3年度</t>
  </si>
  <si>
    <t>35216_令和4年度</t>
  </si>
  <si>
    <t>35216_令和5年度</t>
  </si>
  <si>
    <t>35216_令和6年度</t>
  </si>
  <si>
    <t>40223_平成2年度</t>
  </si>
  <si>
    <t>40223</t>
  </si>
  <si>
    <t>古賀市</t>
  </si>
  <si>
    <t>40223_平成17年度</t>
  </si>
  <si>
    <t>40223_平成18年度</t>
  </si>
  <si>
    <t>40223_平成19年度</t>
  </si>
  <si>
    <t>40223_平成20年度</t>
  </si>
  <si>
    <t>40223_平成21年度</t>
  </si>
  <si>
    <t>40223_平成22年度</t>
  </si>
  <si>
    <t>40223_平成23年度</t>
  </si>
  <si>
    <t>40223_平成24年度</t>
  </si>
  <si>
    <t>40223_平成25年度</t>
  </si>
  <si>
    <t>40223_平成26年度</t>
  </si>
  <si>
    <t>40223_平成27年度</t>
  </si>
  <si>
    <t>40223_平成28年度</t>
  </si>
  <si>
    <t>40223_平成29年度</t>
  </si>
  <si>
    <t>40223_平成30年度</t>
  </si>
  <si>
    <t>40223_令和元年度</t>
  </si>
  <si>
    <t>40223_令和2年度</t>
  </si>
  <si>
    <t>40223_令和3年度</t>
  </si>
  <si>
    <t>40223_令和4年度</t>
  </si>
  <si>
    <t>40223_令和5年度</t>
  </si>
  <si>
    <t>40223_令和6年度</t>
  </si>
  <si>
    <t>20218_平成2年度</t>
  </si>
  <si>
    <t>20218</t>
  </si>
  <si>
    <t>千曲市</t>
  </si>
  <si>
    <t>20218_平成17年度</t>
  </si>
  <si>
    <t>20218_平成18年度</t>
  </si>
  <si>
    <t>20218_平成19年度</t>
  </si>
  <si>
    <t>20218_平成20年度</t>
  </si>
  <si>
    <t>20218_平成21年度</t>
  </si>
  <si>
    <t>20218_平成22年度</t>
  </si>
  <si>
    <t>20218_平成23年度</t>
  </si>
  <si>
    <t>20218_平成24年度</t>
  </si>
  <si>
    <t>20218_平成25年度</t>
  </si>
  <si>
    <t>20218_平成26年度</t>
  </si>
  <si>
    <t>20218_平成27年度</t>
  </si>
  <si>
    <t>20218_平成28年度</t>
  </si>
  <si>
    <t>20218_平成29年度</t>
  </si>
  <si>
    <t>20218_平成30年度</t>
  </si>
  <si>
    <t>20218_令和元年度</t>
  </si>
  <si>
    <t>20218_令和2年度</t>
  </si>
  <si>
    <t>20218_令和3年度</t>
  </si>
  <si>
    <t>20218_令和4年度</t>
  </si>
  <si>
    <t>20218_令和5年度</t>
  </si>
  <si>
    <t>20218_令和6年度</t>
  </si>
  <si>
    <t>23231_平成2年度</t>
  </si>
  <si>
    <t>23231</t>
  </si>
  <si>
    <t>田原市</t>
  </si>
  <si>
    <t>23231_平成17年度</t>
  </si>
  <si>
    <t>23231_平成18年度</t>
  </si>
  <si>
    <t>23231_平成19年度</t>
  </si>
  <si>
    <t>23231_平成20年度</t>
  </si>
  <si>
    <t>23231_平成21年度</t>
  </si>
  <si>
    <t>23231_平成22年度</t>
  </si>
  <si>
    <t>23231_平成23年度</t>
  </si>
  <si>
    <t>23231_平成24年度</t>
  </si>
  <si>
    <t>23231_平成25年度</t>
  </si>
  <si>
    <t>23231_平成26年度</t>
  </si>
  <si>
    <t>23231_平成27年度</t>
  </si>
  <si>
    <t>23231_平成28年度</t>
  </si>
  <si>
    <t>23231_平成29年度</t>
  </si>
  <si>
    <t>23231_平成30年度</t>
  </si>
  <si>
    <t>23231_令和元年度</t>
  </si>
  <si>
    <t>23231_令和2年度</t>
  </si>
  <si>
    <t>23231_令和3年度</t>
  </si>
  <si>
    <t>23231_令和4年度</t>
  </si>
  <si>
    <t>23231_令和5年度</t>
  </si>
  <si>
    <t>23231_令和6年度</t>
  </si>
  <si>
    <t>27228_平成2年度</t>
  </si>
  <si>
    <t>27228</t>
  </si>
  <si>
    <t>泉南市</t>
  </si>
  <si>
    <t>27228_平成17年度</t>
  </si>
  <si>
    <t>27228_平成18年度</t>
  </si>
  <si>
    <t>27228_平成19年度</t>
  </si>
  <si>
    <t>27228_平成20年度</t>
  </si>
  <si>
    <t>27228_平成21年度</t>
  </si>
  <si>
    <t>27228_平成22年度</t>
  </si>
  <si>
    <t>27228_平成23年度</t>
  </si>
  <si>
    <t>27228_平成24年度</t>
  </si>
  <si>
    <t>27228_平成25年度</t>
  </si>
  <si>
    <t>27228_平成26年度</t>
  </si>
  <si>
    <t>27228_平成27年度</t>
  </si>
  <si>
    <t>27228_平成28年度</t>
  </si>
  <si>
    <t>27228_平成29年度</t>
  </si>
  <si>
    <t>27228_平成30年度</t>
  </si>
  <si>
    <t>27228_令和元年度</t>
  </si>
  <si>
    <t>27228_令和2年度</t>
  </si>
  <si>
    <t>27228_令和3年度</t>
  </si>
  <si>
    <t>27228_令和4年度</t>
  </si>
  <si>
    <t>27228_令和5年度</t>
  </si>
  <si>
    <t>27228_令和6年度</t>
  </si>
  <si>
    <t>45206_平成2年度</t>
  </si>
  <si>
    <t>45206</t>
  </si>
  <si>
    <t>日向市</t>
  </si>
  <si>
    <t>45206_平成17年度</t>
  </si>
  <si>
    <t>45206_平成18年度</t>
  </si>
  <si>
    <t>45206_平成19年度</t>
  </si>
  <si>
    <t>45206_平成20年度</t>
  </si>
  <si>
    <t>45206_平成21年度</t>
  </si>
  <si>
    <t>45206_平成22年度</t>
  </si>
  <si>
    <t>45206_平成23年度</t>
  </si>
  <si>
    <t>45206_平成24年度</t>
  </si>
  <si>
    <t>45206_平成25年度</t>
  </si>
  <si>
    <t>45206_平成26年度</t>
  </si>
  <si>
    <t>45206_平成27年度</t>
  </si>
  <si>
    <t>45206_平成28年度</t>
  </si>
  <si>
    <t>45206_平成29年度</t>
  </si>
  <si>
    <t>45206_平成30年度</t>
  </si>
  <si>
    <t>45206_令和元年度</t>
  </si>
  <si>
    <t>45206_令和2年度</t>
  </si>
  <si>
    <t>45206_令和3年度</t>
  </si>
  <si>
    <t>45206_令和4年度</t>
  </si>
  <si>
    <t>45206_令和5年度</t>
  </si>
  <si>
    <t>45206_令和6年度</t>
  </si>
  <si>
    <t>23216_平成2年度</t>
  </si>
  <si>
    <t>23216</t>
  </si>
  <si>
    <t>常滑市</t>
  </si>
  <si>
    <t>23216_平成17年度</t>
  </si>
  <si>
    <t>23216_平成18年度</t>
  </si>
  <si>
    <t>23216_平成19年度</t>
  </si>
  <si>
    <t>23216_平成20年度</t>
  </si>
  <si>
    <t>23216_平成21年度</t>
  </si>
  <si>
    <t>23216_平成22年度</t>
  </si>
  <si>
    <t>23216_平成23年度</t>
  </si>
  <si>
    <t>23216_平成24年度</t>
  </si>
  <si>
    <t>23216_平成25年度</t>
  </si>
  <si>
    <t>23216_平成26年度</t>
  </si>
  <si>
    <t>23216_平成27年度</t>
  </si>
  <si>
    <t>23216_平成28年度</t>
  </si>
  <si>
    <t>23216_平成29年度</t>
  </si>
  <si>
    <t>23216_平成30年度</t>
  </si>
  <si>
    <t>23216_令和元年度</t>
  </si>
  <si>
    <t>23216_令和2年度</t>
  </si>
  <si>
    <t>23216_令和3年度</t>
  </si>
  <si>
    <t>23216_令和4年度</t>
  </si>
  <si>
    <t>23216_令和5年度</t>
  </si>
  <si>
    <t>23216_令和6年度</t>
  </si>
  <si>
    <t>14208_平成2年度</t>
  </si>
  <si>
    <t>14208</t>
  </si>
  <si>
    <t>逗子市</t>
  </si>
  <si>
    <t>14208_平成17年度</t>
  </si>
  <si>
    <t>14208_平成18年度</t>
  </si>
  <si>
    <t>14208_平成19年度</t>
  </si>
  <si>
    <t>14208_平成20年度</t>
  </si>
  <si>
    <t>14208_平成21年度</t>
  </si>
  <si>
    <t>14208_平成22年度</t>
  </si>
  <si>
    <t>14208_平成23年度</t>
  </si>
  <si>
    <t>14208_平成24年度</t>
  </si>
  <si>
    <t>14208_平成25年度</t>
  </si>
  <si>
    <t>14208_平成26年度</t>
  </si>
  <si>
    <t>14208_平成27年度</t>
  </si>
  <si>
    <t>14208_平成28年度</t>
  </si>
  <si>
    <t>14208_平成29年度</t>
  </si>
  <si>
    <t>14208_平成30年度</t>
  </si>
  <si>
    <t>14208_令和元年度</t>
  </si>
  <si>
    <t>14208_令和2年度</t>
  </si>
  <si>
    <t>14208_令和3年度</t>
  </si>
  <si>
    <t>14208_令和4年度</t>
  </si>
  <si>
    <t>14208_令和5年度</t>
  </si>
  <si>
    <t>14208_令和6年度</t>
  </si>
  <si>
    <t>02206_平成2年度</t>
  </si>
  <si>
    <t>02206_平成17年度</t>
  </si>
  <si>
    <t>02206_平成18年度</t>
  </si>
  <si>
    <t>02206_平成19年度</t>
  </si>
  <si>
    <t>02206_平成20年度</t>
  </si>
  <si>
    <t>02206_平成21年度</t>
  </si>
  <si>
    <t>02206_平成22年度</t>
  </si>
  <si>
    <t>02206_平成23年度</t>
  </si>
  <si>
    <t>02206_平成24年度</t>
  </si>
  <si>
    <t>02206_平成25年度</t>
  </si>
  <si>
    <t>02206_平成26年度</t>
  </si>
  <si>
    <t>02206_平成27年度</t>
  </si>
  <si>
    <t>02206_平成28年度</t>
  </si>
  <si>
    <t>02206_平成29年度</t>
  </si>
  <si>
    <t>02206_平成30年度</t>
  </si>
  <si>
    <t>02206_令和元年度</t>
  </si>
  <si>
    <t>02206_令和2年度</t>
  </si>
  <si>
    <t>02206_令和3年度</t>
  </si>
  <si>
    <t>02206_令和5年度</t>
  </si>
  <si>
    <t>11207_平成2年度</t>
  </si>
  <si>
    <t>11207</t>
  </si>
  <si>
    <t>秩父市</t>
  </si>
  <si>
    <t>11207_平成17年度</t>
  </si>
  <si>
    <t>11207_平成18年度</t>
  </si>
  <si>
    <t>11207_平成19年度</t>
  </si>
  <si>
    <t>11207_平成20年度</t>
  </si>
  <si>
    <t>11207_平成21年度</t>
  </si>
  <si>
    <t>11207_平成22年度</t>
  </si>
  <si>
    <t>11207_平成23年度</t>
  </si>
  <si>
    <t>11207_平成24年度</t>
  </si>
  <si>
    <t>11207_平成25年度</t>
  </si>
  <si>
    <t>11207_平成26年度</t>
  </si>
  <si>
    <t>11207_平成27年度</t>
  </si>
  <si>
    <t>11207_平成28年度</t>
  </si>
  <si>
    <t>11207_平成29年度</t>
  </si>
  <si>
    <t>11207_平成30年度</t>
  </si>
  <si>
    <t>11207_令和元年度</t>
  </si>
  <si>
    <t>11207_令和2年度</t>
  </si>
  <si>
    <t>11207_令和3年度</t>
  </si>
  <si>
    <t>11207_令和4年度</t>
  </si>
  <si>
    <t>11207_令和5年度</t>
  </si>
  <si>
    <t>11207_令和6年度</t>
  </si>
  <si>
    <t>22221_平成2年度</t>
  </si>
  <si>
    <t>22221</t>
  </si>
  <si>
    <t>湖西市</t>
  </si>
  <si>
    <t>22221_平成17年度</t>
  </si>
  <si>
    <t>22221_平成18年度</t>
  </si>
  <si>
    <t>22221_平成19年度</t>
  </si>
  <si>
    <t>22221_平成20年度</t>
  </si>
  <si>
    <t>22221_平成21年度</t>
  </si>
  <si>
    <t>22221_平成22年度</t>
  </si>
  <si>
    <t>22221_平成23年度</t>
  </si>
  <si>
    <t>22221_平成24年度</t>
  </si>
  <si>
    <t>22221_平成25年度</t>
  </si>
  <si>
    <t>22221_平成26年度</t>
  </si>
  <si>
    <t>22221_平成27年度</t>
  </si>
  <si>
    <t>22221_平成28年度</t>
  </si>
  <si>
    <t>22221_平成29年度</t>
  </si>
  <si>
    <t>22221_平成30年度</t>
  </si>
  <si>
    <t>22221_令和元年度</t>
  </si>
  <si>
    <t>22221_令和2年度</t>
  </si>
  <si>
    <t>22221_令和3年度</t>
  </si>
  <si>
    <t>22221_令和4年度</t>
  </si>
  <si>
    <t>22221_令和5年度</t>
  </si>
  <si>
    <t>22221_令和6年度</t>
  </si>
  <si>
    <t>27231_平成2年度</t>
  </si>
  <si>
    <t>27231</t>
  </si>
  <si>
    <t>大阪狭山市</t>
  </si>
  <si>
    <t>27231_平成17年度</t>
  </si>
  <si>
    <t>27231_平成18年度</t>
  </si>
  <si>
    <t>27231_平成19年度</t>
  </si>
  <si>
    <t>27231_平成20年度</t>
  </si>
  <si>
    <t>27231_平成21年度</t>
  </si>
  <si>
    <t>27231_平成22年度</t>
  </si>
  <si>
    <t>27231_平成23年度</t>
  </si>
  <si>
    <t>27231_平成24年度</t>
  </si>
  <si>
    <t>27231_平成25年度</t>
  </si>
  <si>
    <t>27231_平成26年度</t>
  </si>
  <si>
    <t>27231_平成27年度</t>
  </si>
  <si>
    <t>27231_平成28年度</t>
  </si>
  <si>
    <t>27231_平成29年度</t>
  </si>
  <si>
    <t>27231_平成30年度</t>
  </si>
  <si>
    <t>27231_令和元年度</t>
  </si>
  <si>
    <t>27231_令和2年度</t>
  </si>
  <si>
    <t>27231_令和3年度</t>
  </si>
  <si>
    <t>27231_令和4年度</t>
  </si>
  <si>
    <t>27231_令和5年度</t>
  </si>
  <si>
    <t>27231_令和6年度</t>
  </si>
  <si>
    <t>07205_平成2年度</t>
  </si>
  <si>
    <t>07205</t>
  </si>
  <si>
    <t>白河市</t>
  </si>
  <si>
    <t>07205_平成17年度</t>
  </si>
  <si>
    <t>07205_平成18年度</t>
  </si>
  <si>
    <t>07205_平成19年度</t>
  </si>
  <si>
    <t>07205_平成20年度</t>
  </si>
  <si>
    <t>07205_平成21年度</t>
  </si>
  <si>
    <t>07205_平成22年度</t>
  </si>
  <si>
    <t>07205_平成23年度</t>
  </si>
  <si>
    <t>07205_平成24年度</t>
  </si>
  <si>
    <t>07205_平成25年度</t>
  </si>
  <si>
    <t>07205_平成26年度</t>
  </si>
  <si>
    <t>07205_平成27年度</t>
  </si>
  <si>
    <t>07205_平成28年度</t>
  </si>
  <si>
    <t>07205_平成29年度</t>
  </si>
  <si>
    <t>07205_平成30年度</t>
  </si>
  <si>
    <t>07205_令和元年度</t>
  </si>
  <si>
    <t>07205_令和2年度</t>
  </si>
  <si>
    <t>07205_令和3年度</t>
  </si>
  <si>
    <t>07205_令和4年度</t>
  </si>
  <si>
    <t>07205_令和5年度</t>
  </si>
  <si>
    <t>07205_令和6年度</t>
  </si>
  <si>
    <t>28301</t>
  </si>
  <si>
    <t>猪名川町</t>
  </si>
  <si>
    <t>28301_令和4年度</t>
  </si>
  <si>
    <t>28301_令和6年度</t>
  </si>
  <si>
    <t>28225</t>
  </si>
  <si>
    <t>朝来市</t>
  </si>
  <si>
    <t>28225_令和4年度</t>
  </si>
  <si>
    <t>28225_令和6年度</t>
  </si>
  <si>
    <t>太子町</t>
  </si>
  <si>
    <t>28206</t>
  </si>
  <si>
    <t>芦屋市</t>
  </si>
  <si>
    <t>28206_令和4年度</t>
  </si>
  <si>
    <t>28206_令和6年度</t>
  </si>
  <si>
    <t>28216</t>
  </si>
  <si>
    <t>高砂市</t>
  </si>
  <si>
    <t>28216_令和4年度</t>
  </si>
  <si>
    <t>28216_令和6年度</t>
  </si>
  <si>
    <t>28218</t>
  </si>
  <si>
    <t>小野市</t>
  </si>
  <si>
    <t>28218_令和4年度</t>
  </si>
  <si>
    <t>28218_令和6年度</t>
  </si>
  <si>
    <t>28205</t>
  </si>
  <si>
    <t>洲本市</t>
  </si>
  <si>
    <t>28205_令和4年度</t>
  </si>
  <si>
    <t>28205_令和6年度</t>
  </si>
  <si>
    <t>28228</t>
  </si>
  <si>
    <t>加東市</t>
  </si>
  <si>
    <t>28228_令和4年度</t>
  </si>
  <si>
    <t>28228_令和6年度</t>
  </si>
  <si>
    <t>28221</t>
  </si>
  <si>
    <t>丹波篠山市</t>
  </si>
  <si>
    <t>28221_令和4年度</t>
  </si>
  <si>
    <t>28221_令和6年度</t>
  </si>
  <si>
    <t>28382</t>
  </si>
  <si>
    <t>播磨町</t>
  </si>
  <si>
    <t>28382_令和4年度</t>
  </si>
  <si>
    <t>28382_令和6年度</t>
  </si>
  <si>
    <t>28227</t>
  </si>
  <si>
    <t>宍粟市</t>
  </si>
  <si>
    <t>28227_令和4年度</t>
  </si>
  <si>
    <t>28227_令和6年度</t>
  </si>
  <si>
    <t>28464</t>
  </si>
  <si>
    <t>28464_令和4年度</t>
  </si>
  <si>
    <t>28464_令和6年度</t>
  </si>
  <si>
    <t>28217</t>
  </si>
  <si>
    <t>川西市</t>
  </si>
  <si>
    <t>28217_令和4年度</t>
  </si>
  <si>
    <t>28217_令和6年度</t>
  </si>
  <si>
    <t>28201</t>
  </si>
  <si>
    <t>姫路市</t>
  </si>
  <si>
    <t>28201_令和4年度</t>
  </si>
  <si>
    <t>28201_令和6年度</t>
  </si>
  <si>
    <t>28204</t>
  </si>
  <si>
    <t>西宮市</t>
  </si>
  <si>
    <t>28204_令和4年度</t>
  </si>
  <si>
    <t>28204_令和6年度</t>
  </si>
  <si>
    <t>28202</t>
  </si>
  <si>
    <t>尼崎市</t>
  </si>
  <si>
    <t>28202_令和4年度</t>
  </si>
  <si>
    <t>28202_令和6年度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</si>
  <si>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</si>
  <si>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</si>
  <si>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</si>
  <si>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</si>
  <si>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</si>
  <si>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</si>
  <si>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</si>
  <si>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</si>
  <si>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</si>
  <si>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</si>
  <si>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</si>
  <si>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</si>
  <si>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</si>
  <si>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</si>
  <si>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</si>
  <si>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</si>
  <si>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</si>
  <si>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</si>
  <si>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</si>
  <si>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</si>
  <si>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</si>
  <si>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28_令和5年度</t>
  </si>
  <si>
    <t>28_令和6年度</t>
  </si>
  <si>
    <t>28223_令和7年度</t>
  </si>
  <si>
    <t>28223_令和8年度</t>
  </si>
  <si>
    <t>28223_令和9年度</t>
  </si>
  <si>
    <t>28223_令和10年度</t>
  </si>
  <si>
    <t>28223_令和11年度</t>
  </si>
  <si>
    <t>28223_令和12年度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</si>
</sst>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3.3360354345599998</c:v>
                </c:pt>
                <c:pt idx="1">
                  <c:v>3.76318081304</c:v>
                </c:pt>
                <c:pt idx="2">
                  <c:v>6.1727782559200008</c:v>
                </c:pt>
                <c:pt idx="3">
                  <c:v>4.5254269691499998</c:v>
                </c:pt>
                <c:pt idx="4">
                  <c:v>4.3884091452399998</c:v>
                </c:pt>
                <c:pt idx="5">
                  <c:v>3.6100380245300001</c:v>
                </c:pt>
                <c:pt idx="6">
                  <c:v>7.2088256486350009</c:v>
                </c:pt>
                <c:pt idx="7">
                  <c:v>5.4052428157200003</c:v>
                </c:pt>
                <c:pt idx="8">
                  <c:v>6.7828583350000002</c:v>
                </c:pt>
                <c:pt idx="9">
                  <c:v>9.1216716511999998</c:v>
                </c:pt>
                <c:pt idx="10">
                  <c:v>7.1031498612799995</c:v>
                </c:pt>
                <c:pt idx="11">
                  <c:v>7.1343095641999996</c:v>
                </c:pt>
                <c:pt idx="12">
                  <c:v>7.1304393798399994</c:v>
                </c:pt>
                <c:pt idx="13">
                  <c:v>5.1432857624399997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170.87524756376894</c:v>
                </c:pt>
                <c:pt idx="1">
                  <c:v>172.32451138286876</c:v>
                </c:pt>
                <c:pt idx="2">
                  <c:v>168.73740995114497</c:v>
                </c:pt>
                <c:pt idx="3">
                  <c:v>168.68278101282868</c:v>
                </c:pt>
                <c:pt idx="4">
                  <c:v>165.39617034036229</c:v>
                </c:pt>
                <c:pt idx="5">
                  <c:v>161.05931173547063</c:v>
                </c:pt>
                <c:pt idx="6">
                  <c:v>159.90774502309759</c:v>
                </c:pt>
                <c:pt idx="7">
                  <c:v>156.60054110739526</c:v>
                </c:pt>
                <c:pt idx="8">
                  <c:v>154.2389420715912</c:v>
                </c:pt>
                <c:pt idx="9">
                  <c:v>151.22796283944822</c:v>
                </c:pt>
                <c:pt idx="10">
                  <c:v>148.37642794569248</c:v>
                </c:pt>
                <c:pt idx="11">
                  <c:v>134.99910566556673</c:v>
                </c:pt>
                <c:pt idx="12">
                  <c:v>134.46865284621487</c:v>
                </c:pt>
                <c:pt idx="13">
                  <c:v>135.95547074124195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55.109361330177911</c:v>
                </c:pt>
                <c:pt idx="1">
                  <c:v>59.330464623139562</c:v>
                </c:pt>
                <c:pt idx="2">
                  <c:v>72.161032240373103</c:v>
                </c:pt>
                <c:pt idx="3">
                  <c:v>74.0220202519303</c:v>
                </c:pt>
                <c:pt idx="4">
                  <c:v>79.907386327819097</c:v>
                </c:pt>
                <c:pt idx="5">
                  <c:v>71.823400414275611</c:v>
                </c:pt>
                <c:pt idx="6">
                  <c:v>65.78017503402593</c:v>
                </c:pt>
                <c:pt idx="7">
                  <c:v>60.425304657298263</c:v>
                </c:pt>
                <c:pt idx="8">
                  <c:v>59.445765460990266</c:v>
                </c:pt>
                <c:pt idx="9">
                  <c:v>48.8375856377627</c:v>
                </c:pt>
                <c:pt idx="10">
                  <c:v>51.145001848747249</c:v>
                </c:pt>
                <c:pt idx="11">
                  <c:v>50.914520546691868</c:v>
                </c:pt>
                <c:pt idx="12">
                  <c:v>46.783241339452303</c:v>
                </c:pt>
                <c:pt idx="13">
                  <c:v>54.951983482775923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62.16815319397282</c:v>
                </c:pt>
                <c:pt idx="1">
                  <c:v>68.27395265927187</c:v>
                </c:pt>
                <c:pt idx="2">
                  <c:v>85.620831606749633</c:v>
                </c:pt>
                <c:pt idx="3">
                  <c:v>91.017286888840829</c:v>
                </c:pt>
                <c:pt idx="4">
                  <c:v>88.96719469874418</c:v>
                </c:pt>
                <c:pt idx="5">
                  <c:v>98.06141964207545</c:v>
                </c:pt>
                <c:pt idx="6">
                  <c:v>91.018222356902726</c:v>
                </c:pt>
                <c:pt idx="7">
                  <c:v>82.1783574709888</c:v>
                </c:pt>
                <c:pt idx="8">
                  <c:v>71.576050580774293</c:v>
                </c:pt>
                <c:pt idx="9">
                  <c:v>59.767888139896073</c:v>
                </c:pt>
                <c:pt idx="10">
                  <c:v>57.741600750245425</c:v>
                </c:pt>
                <c:pt idx="11">
                  <c:v>53.568775900289793</c:v>
                </c:pt>
                <c:pt idx="12">
                  <c:v>50.561438368705737</c:v>
                </c:pt>
                <c:pt idx="13">
                  <c:v>56.947147415954987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417.70741396534248</c:v>
                </c:pt>
                <c:pt idx="1">
                  <c:v>424.56238359497166</c:v>
                </c:pt>
                <c:pt idx="2">
                  <c:v>478.70904916545561</c:v>
                </c:pt>
                <c:pt idx="3">
                  <c:v>507.13409978464517</c:v>
                </c:pt>
                <c:pt idx="4">
                  <c:v>512.08744589628088</c:v>
                </c:pt>
                <c:pt idx="5">
                  <c:v>503.13482706008369</c:v>
                </c:pt>
                <c:pt idx="6">
                  <c:v>495.42513966513371</c:v>
                </c:pt>
                <c:pt idx="7">
                  <c:v>479.87488390246403</c:v>
                </c:pt>
                <c:pt idx="8">
                  <c:v>474.76866215139165</c:v>
                </c:pt>
                <c:pt idx="9">
                  <c:v>429.01695998909872</c:v>
                </c:pt>
                <c:pt idx="10">
                  <c:v>428.25425239274819</c:v>
                </c:pt>
                <c:pt idx="11">
                  <c:v>383.71410372554618</c:v>
                </c:pt>
                <c:pt idx="12">
                  <c:v>414.44734637521003</c:v>
                </c:pt>
                <c:pt idx="13">
                  <c:v>379.0565339208419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41038</c:v>
                </c:pt>
                <c:pt idx="1">
                  <c:v>41226</c:v>
                </c:pt>
                <c:pt idx="2">
                  <c:v>41641</c:v>
                </c:pt>
                <c:pt idx="3">
                  <c:v>41997</c:v>
                </c:pt>
                <c:pt idx="4">
                  <c:v>42485</c:v>
                </c:pt>
                <c:pt idx="5">
                  <c:v>42715</c:v>
                </c:pt>
                <c:pt idx="6">
                  <c:v>42913</c:v>
                </c:pt>
                <c:pt idx="7">
                  <c:v>43066</c:v>
                </c:pt>
                <c:pt idx="8">
                  <c:v>43028</c:v>
                </c:pt>
                <c:pt idx="9">
                  <c:v>42968</c:v>
                </c:pt>
                <c:pt idx="10">
                  <c:v>43041</c:v>
                </c:pt>
                <c:pt idx="11">
                  <c:v>42867</c:v>
                </c:pt>
                <c:pt idx="12">
                  <c:v>42608</c:v>
                </c:pt>
                <c:pt idx="13">
                  <c:v>42400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17234</c:v>
                </c:pt>
                <c:pt idx="1">
                  <c:v>17060</c:v>
                </c:pt>
                <c:pt idx="2">
                  <c:v>16908</c:v>
                </c:pt>
                <c:pt idx="3">
                  <c:v>16707</c:v>
                </c:pt>
                <c:pt idx="4">
                  <c:v>16487</c:v>
                </c:pt>
                <c:pt idx="5">
                  <c:v>16294</c:v>
                </c:pt>
                <c:pt idx="6">
                  <c:v>16156</c:v>
                </c:pt>
                <c:pt idx="7">
                  <c:v>16199</c:v>
                </c:pt>
                <c:pt idx="8">
                  <c:v>16115</c:v>
                </c:pt>
                <c:pt idx="9">
                  <c:v>16028</c:v>
                </c:pt>
                <c:pt idx="10">
                  <c:v>15715</c:v>
                </c:pt>
                <c:pt idx="11">
                  <c:v>15732</c:v>
                </c:pt>
                <c:pt idx="12">
                  <c:v>15692</c:v>
                </c:pt>
                <c:pt idx="13">
                  <c:v>15659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24657</c:v>
                </c:pt>
                <c:pt idx="1">
                  <c:v>24493</c:v>
                </c:pt>
                <c:pt idx="2">
                  <c:v>24638</c:v>
                </c:pt>
                <c:pt idx="3">
                  <c:v>25180</c:v>
                </c:pt>
                <c:pt idx="4">
                  <c:v>25158</c:v>
                </c:pt>
                <c:pt idx="5">
                  <c:v>25279</c:v>
                </c:pt>
                <c:pt idx="6">
                  <c:v>25362</c:v>
                </c:pt>
                <c:pt idx="7">
                  <c:v>25453</c:v>
                </c:pt>
                <c:pt idx="8">
                  <c:v>25661</c:v>
                </c:pt>
                <c:pt idx="9">
                  <c:v>25793</c:v>
                </c:pt>
                <c:pt idx="10">
                  <c:v>25920</c:v>
                </c:pt>
                <c:pt idx="11">
                  <c:v>25983</c:v>
                </c:pt>
                <c:pt idx="12">
                  <c:v>26018</c:v>
                </c:pt>
                <c:pt idx="13">
                  <c:v>26240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174</c:v>
                </c:pt>
                <c:pt idx="1">
                  <c:v>174</c:v>
                </c:pt>
                <c:pt idx="2">
                  <c:v>174</c:v>
                </c:pt>
                <c:pt idx="3">
                  <c:v>174</c:v>
                </c:pt>
                <c:pt idx="4">
                  <c:v>174</c:v>
                </c:pt>
                <c:pt idx="5">
                  <c:v>288</c:v>
                </c:pt>
                <c:pt idx="6">
                  <c:v>288</c:v>
                </c:pt>
                <c:pt idx="7">
                  <c:v>288</c:v>
                </c:pt>
                <c:pt idx="8">
                  <c:v>288</c:v>
                </c:pt>
                <c:pt idx="9">
                  <c:v>288</c:v>
                </c:pt>
                <c:pt idx="10">
                  <c:v>288</c:v>
                </c:pt>
                <c:pt idx="11">
                  <c:v>479</c:v>
                </c:pt>
                <c:pt idx="12">
                  <c:v>479</c:v>
                </c:pt>
                <c:pt idx="13">
                  <c:v>479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2367</c:v>
                </c:pt>
                <c:pt idx="1">
                  <c:v>2367</c:v>
                </c:pt>
                <c:pt idx="2">
                  <c:v>2367</c:v>
                </c:pt>
                <c:pt idx="3">
                  <c:v>2367</c:v>
                </c:pt>
                <c:pt idx="4">
                  <c:v>2367</c:v>
                </c:pt>
                <c:pt idx="5">
                  <c:v>1857</c:v>
                </c:pt>
                <c:pt idx="6">
                  <c:v>1857</c:v>
                </c:pt>
                <c:pt idx="7">
                  <c:v>1857</c:v>
                </c:pt>
                <c:pt idx="8">
                  <c:v>1857</c:v>
                </c:pt>
                <c:pt idx="9">
                  <c:v>1857</c:v>
                </c:pt>
                <c:pt idx="10">
                  <c:v>1857</c:v>
                </c:pt>
                <c:pt idx="11">
                  <c:v>1875</c:v>
                </c:pt>
                <c:pt idx="12">
                  <c:v>1875</c:v>
                </c:pt>
                <c:pt idx="13">
                  <c:v>1875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1901.9702</c:v>
                </c:pt>
                <c:pt idx="1">
                  <c:v>1884.9380000000001</c:v>
                </c:pt>
                <c:pt idx="2">
                  <c:v>2089.6916000000001</c:v>
                </c:pt>
                <c:pt idx="3">
                  <c:v>2170.0210000000002</c:v>
                </c:pt>
                <c:pt idx="4">
                  <c:v>2044.3453999999999</c:v>
                </c:pt>
                <c:pt idx="5">
                  <c:v>2145.4872</c:v>
                </c:pt>
                <c:pt idx="6">
                  <c:v>2251.7375999999999</c:v>
                </c:pt>
                <c:pt idx="7">
                  <c:v>2184.3804</c:v>
                </c:pt>
                <c:pt idx="8">
                  <c:v>2317.4492</c:v>
                </c:pt>
                <c:pt idx="9">
                  <c:v>2362.6194999999998</c:v>
                </c:pt>
                <c:pt idx="10">
                  <c:v>2470.2512999999999</c:v>
                </c:pt>
                <c:pt idx="11">
                  <c:v>2117.3919999999998</c:v>
                </c:pt>
                <c:pt idx="12">
                  <c:v>2444.7683999999999</c:v>
                </c:pt>
                <c:pt idx="13">
                  <c:v>2499.0347000000002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33.521999999999998</c:v>
                </c:pt>
                <c:pt idx="1">
                  <c:v>25.004000000000001</c:v>
                </c:pt>
                <c:pt idx="2">
                  <c:v>27.524999999999999</c:v>
                </c:pt>
                <c:pt idx="3">
                  <c:v>30.602</c:v>
                </c:pt>
                <c:pt idx="4">
                  <c:v>30.093</c:v>
                </c:pt>
                <c:pt idx="5">
                  <c:v>29.972999999999999</c:v>
                </c:pt>
                <c:pt idx="6">
                  <c:v>27.623999999999999</c:v>
                </c:pt>
                <c:pt idx="7">
                  <c:v>20.98</c:v>
                </c:pt>
                <c:pt idx="8">
                  <c:v>24.227</c:v>
                </c:pt>
                <c:pt idx="9">
                  <c:v>23.419</c:v>
                </c:pt>
                <c:pt idx="10">
                  <c:v>18.64</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3.0329999999999999</c:v>
                </c:pt>
                <c:pt idx="2">
                  <c:v>0</c:v>
                </c:pt>
                <c:pt idx="3">
                  <c:v>0</c:v>
                </c:pt>
                <c:pt idx="4">
                  <c:v>3.6819999999999999</c:v>
                </c:pt>
                <c:pt idx="5">
                  <c:v>3.0720000000000001</c:v>
                </c:pt>
                <c:pt idx="6">
                  <c:v>3.5249999999999999</c:v>
                </c:pt>
                <c:pt idx="7">
                  <c:v>3.1030000000000002</c:v>
                </c:pt>
                <c:pt idx="8">
                  <c:v>3.4140000000000001</c:v>
                </c:pt>
                <c:pt idx="9">
                  <c:v>3.2759999999999998</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42.970999999999997</c:v>
                </c:pt>
                <c:pt idx="1">
                  <c:v>35.155000000000001</c:v>
                </c:pt>
                <c:pt idx="2">
                  <c:v>28.158999999999999</c:v>
                </c:pt>
                <c:pt idx="3">
                  <c:v>33.744</c:v>
                </c:pt>
                <c:pt idx="4">
                  <c:v>43.158000000000001</c:v>
                </c:pt>
                <c:pt idx="5">
                  <c:v>45.198</c:v>
                </c:pt>
                <c:pt idx="6">
                  <c:v>40.741</c:v>
                </c:pt>
                <c:pt idx="7">
                  <c:v>24.512</c:v>
                </c:pt>
                <c:pt idx="8">
                  <c:v>23.469000000000001</c:v>
                </c:pt>
                <c:pt idx="9">
                  <c:v>25.643999999999998</c:v>
                </c:pt>
                <c:pt idx="10">
                  <c:v>26.696999999999999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60.29</c:v>
                </c:pt>
                <c:pt idx="1">
                  <c:v>69.289000000000001</c:v>
                </c:pt>
                <c:pt idx="2">
                  <c:v>56.884</c:v>
                </c:pt>
                <c:pt idx="3">
                  <c:v>59.293999999999997</c:v>
                </c:pt>
                <c:pt idx="4">
                  <c:v>55.539000000000001</c:v>
                </c:pt>
                <c:pt idx="5">
                  <c:v>56.536999999999999</c:v>
                </c:pt>
                <c:pt idx="6">
                  <c:v>48.369</c:v>
                </c:pt>
                <c:pt idx="7">
                  <c:v>52.902000000000001</c:v>
                </c:pt>
                <c:pt idx="8">
                  <c:v>44.759</c:v>
                </c:pt>
                <c:pt idx="9">
                  <c:v>40.543999999999997</c:v>
                </c:pt>
                <c:pt idx="10">
                  <c:v>56.701999999999998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3.35</c:v>
                </c:pt>
                <c:pt idx="10">
                  <c:v>9.9990000000000006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136.78299999999999</c:v>
                </c:pt>
                <c:pt idx="1">
                  <c:v>132.48099999999999</c:v>
                </c:pt>
                <c:pt idx="2">
                  <c:v>112.568</c:v>
                </c:pt>
                <c:pt idx="3">
                  <c:v>123.64</c:v>
                </c:pt>
                <c:pt idx="4">
                  <c:v>132.47200000000001</c:v>
                </c:pt>
                <c:pt idx="5">
                  <c:v>134.78</c:v>
                </c:pt>
                <c:pt idx="6">
                  <c:v>120.259</c:v>
                </c:pt>
                <c:pt idx="7">
                  <c:v>101.497</c:v>
                </c:pt>
                <c:pt idx="8">
                  <c:v>95.869</c:v>
                </c:pt>
                <c:pt idx="9">
                  <c:v>89.533000000000001</c:v>
                </c:pt>
                <c:pt idx="10">
                  <c:v>92.04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85.620831606749633</c:v>
                </c:pt>
                <c:pt idx="1">
                  <c:v>91.017286888840829</c:v>
                </c:pt>
                <c:pt idx="2">
                  <c:v>88.96719469874418</c:v>
                </c:pt>
                <c:pt idx="3">
                  <c:v>98.06141964207545</c:v>
                </c:pt>
                <c:pt idx="4">
                  <c:v>91.018222356902726</c:v>
                </c:pt>
                <c:pt idx="5">
                  <c:v>82.1783574709888</c:v>
                </c:pt>
                <c:pt idx="6">
                  <c:v>71.576050580774293</c:v>
                </c:pt>
                <c:pt idx="7">
                  <c:v>59.767888139896073</c:v>
                </c:pt>
                <c:pt idx="8">
                  <c:v>57.741600750245425</c:v>
                </c:pt>
                <c:pt idx="9">
                  <c:v>53.568775900289793</c:v>
                </c:pt>
                <c:pt idx="10">
                  <c:v>50.561438368705737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478.70904916545561</c:v>
                </c:pt>
                <c:pt idx="1">
                  <c:v>507.13409978464517</c:v>
                </c:pt>
                <c:pt idx="2">
                  <c:v>512.08744589628088</c:v>
                </c:pt>
                <c:pt idx="3">
                  <c:v>503.13482706008369</c:v>
                </c:pt>
                <c:pt idx="4">
                  <c:v>495.42513966513371</c:v>
                </c:pt>
                <c:pt idx="5">
                  <c:v>479.87488390246403</c:v>
                </c:pt>
                <c:pt idx="6">
                  <c:v>474.76866215139165</c:v>
                </c:pt>
                <c:pt idx="7">
                  <c:v>429.01695998909872</c:v>
                </c:pt>
                <c:pt idx="8">
                  <c:v>428.25425239274819</c:v>
                </c:pt>
                <c:pt idx="9">
                  <c:v>383.71410372554618</c:v>
                </c:pt>
                <c:pt idx="10">
                  <c:v>414.44734637521003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0.28573305693397044</c:v>
                </c:pt>
                <c:pt idx="1">
                  <c:v>0.26123465185294803</c:v>
                </c:pt>
                <c:pt idx="2">
                  <c:v>0.2198218310214145</c:v>
                </c:pt>
                <c:pt idx="3">
                  <c:v>0.24573929958785198</c:v>
                </c:pt>
                <c:pt idx="4">
                  <c:v>0.26739054883153507</c:v>
                </c:pt>
                <c:pt idx="5">
                  <c:v>0.28086487649433728</c:v>
                </c:pt>
                <c:pt idx="6">
                  <c:v>0.25330020615735682</c:v>
                </c:pt>
                <c:pt idx="7">
                  <c:v>0.23658039067401679</c:v>
                </c:pt>
                <c:pt idx="8">
                  <c:v>0.2238600071437922</c:v>
                </c:pt>
                <c:pt idx="9">
                  <c:v>0.23333257529683876</c:v>
                </c:pt>
                <c:pt idx="10">
                  <c:v>0.22207887396309636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6.2536429920211731E-2</c:v>
                </c:pt>
                <c:pt idx="10">
                  <c:v>0.1977594056380472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92.04</c:v>
                </c:pt>
                <c:pt idx="2">
                  <c:v>0</c:v>
                </c:pt>
                <c:pt idx="3">
                  <c:v>0</c:v>
                </c:pt>
                <c:pt idx="4">
                  <c:v>9.9990000000000006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92.04</c:v>
                </c:pt>
                <c:pt idx="4" formatCode="#,##0">
                  <c:v>9.9990000000000006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16：化学工業(N=2)</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23：非鉄金属製造業(N=1)</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31：輸送用機械器具製造業(N=1)</c:v>
                </c:pt>
                <c:pt idx="23">
                  <c:v>32：その他の製造業(N=1)</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56.343000000000004</c:v>
                </c:pt>
                <c:pt idx="1">
                  <c:v>8.5589999999999993</c:v>
                </c:pt>
                <c:pt idx="2">
                  <c:v>0</c:v>
                </c:pt>
                <c:pt idx="3">
                  <c:v>0</c:v>
                </c:pt>
                <c:pt idx="4">
                  <c:v>0</c:v>
                </c:pt>
                <c:pt idx="5">
                  <c:v>0</c:v>
                </c:pt>
                <c:pt idx="6">
                  <c:v>0</c:v>
                </c:pt>
                <c:pt idx="7">
                  <c:v>0</c:v>
                </c:pt>
                <c:pt idx="8">
                  <c:v>0</c:v>
                </c:pt>
                <c:pt idx="9">
                  <c:v>0</c:v>
                </c:pt>
                <c:pt idx="10">
                  <c:v>0</c:v>
                </c:pt>
                <c:pt idx="11">
                  <c:v>4.6500000000000004</c:v>
                </c:pt>
                <c:pt idx="12">
                  <c:v>0</c:v>
                </c:pt>
                <c:pt idx="13">
                  <c:v>0</c:v>
                </c:pt>
                <c:pt idx="14">
                  <c:v>2.629</c:v>
                </c:pt>
                <c:pt idx="15">
                  <c:v>5.2</c:v>
                </c:pt>
                <c:pt idx="16">
                  <c:v>0</c:v>
                </c:pt>
                <c:pt idx="17">
                  <c:v>0</c:v>
                </c:pt>
                <c:pt idx="18">
                  <c:v>0</c:v>
                </c:pt>
                <c:pt idx="19">
                  <c:v>0</c:v>
                </c:pt>
                <c:pt idx="20">
                  <c:v>4.3380000000000001</c:v>
                </c:pt>
                <c:pt idx="21">
                  <c:v>0</c:v>
                </c:pt>
                <c:pt idx="22">
                  <c:v>2.9239999999999999</c:v>
                </c:pt>
                <c:pt idx="23">
                  <c:v>7.3970000000000002</c:v>
                </c:pt>
                <c:pt idx="24">
                  <c:v>2.794</c:v>
                </c:pt>
                <c:pt idx="25">
                  <c:v>0</c:v>
                </c:pt>
                <c:pt idx="26">
                  <c:v>0</c:v>
                </c:pt>
                <c:pt idx="27">
                  <c:v>0</c:v>
                </c:pt>
                <c:pt idx="28">
                  <c:v>0</c:v>
                </c:pt>
                <c:pt idx="29">
                  <c:v>0</c:v>
                </c:pt>
                <c:pt idx="30">
                  <c:v>0</c:v>
                </c:pt>
                <c:pt idx="31">
                  <c:v>0</c:v>
                </c:pt>
                <c:pt idx="32">
                  <c:v>0</c:v>
                </c:pt>
                <c:pt idx="33">
                  <c:v>0</c:v>
                </c:pt>
                <c:pt idx="34">
                  <c:v>3.4359999999999999</c:v>
                </c:pt>
                <c:pt idx="35">
                  <c:v>0</c:v>
                </c:pt>
                <c:pt idx="36">
                  <c:v>0</c:v>
                </c:pt>
                <c:pt idx="37">
                  <c:v>3.7690000000000001</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466.44428447380488</c:v>
                </c:pt>
                <c:pt idx="2">
                  <c:v>6.0571706364028728</c:v>
                </c:pt>
                <c:pt idx="3">
                  <c:v>5.2535558091332861</c:v>
                </c:pt>
                <c:pt idx="4">
                  <c:v>68.834549717200716</c:v>
                </c:pt>
                <c:pt idx="5">
                  <c:v>63.473012403869333</c:v>
                </c:pt>
                <c:pt idx="7">
                  <c:v>182.1521511977204</c:v>
                </c:pt>
                <c:pt idx="8">
                  <c:v>4.2665159185123898</c:v>
                </c:pt>
                <c:pt idx="9">
                  <c:v>0</c:v>
                </c:pt>
                <c:pt idx="10">
                  <c:v>3.2473786233399999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477.75501091934103</c:v>
                </c:pt>
                <c:pt idx="4" formatCode="#,##0">
                  <c:v>68.834549717200716</c:v>
                </c:pt>
                <c:pt idx="5" formatCode="#,##0">
                  <c:v>63.473012403869333</c:v>
                </c:pt>
                <c:pt idx="6" formatCode="#,##0">
                  <c:v>186.4186671162328</c:v>
                </c:pt>
                <c:pt idx="10" formatCode="#,##0">
                  <c:v>3.2473786233399999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56.701999999999998</c:v>
                </c:pt>
                <c:pt idx="2" formatCode="#,##0_);[Red]\(#,##0\)">
                  <c:v>26.696999999999999</c:v>
                </c:pt>
                <c:pt idx="3" formatCode="#,##0_);[Red]\(#,##0\)">
                  <c:v>0</c:v>
                </c:pt>
                <c:pt idx="4" formatCode="#,##0_);[Red]\(#,##0\)">
                  <c:v>0</c:v>
                </c:pt>
                <c:pt idx="5" formatCode="#,##0_);[Red]\(#,##0\)">
                  <c:v>18.64</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56.701999999999998</c:v>
                </c:pt>
                <c:pt idx="1">
                  <c:v>26.696999999999999</c:v>
                </c:pt>
                <c:pt idx="4" formatCode="#,##0_);[Red]\(#,##0\)">
                  <c:v>0</c:v>
                </c:pt>
                <c:pt idx="5" formatCode="#,##0_);[Red]\(#,##0\)">
                  <c:v>18.64</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丹波市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31：輸送用機械器具製造業(N=1)</c:v>
                </c:pt>
                <c:pt idx="18">
                  <c:v>32：その他の製造業(N=1)</c:v>
                </c:pt>
              </c:strCache>
            </c:strRef>
          </c:cat>
          <c:val>
            <c:numRef>
              <c:f>③特定事業所の現状把握!$BG$21:$BG$39</c:f>
              <c:numCache>
                <c:formatCode>[=0]#,##0;[&lt;1]0.00;#,##0</c:formatCode>
                <c:ptCount val="19"/>
                <c:pt idx="0">
                  <c:v>0</c:v>
                </c:pt>
                <c:pt idx="1">
                  <c:v>0</c:v>
                </c:pt>
                <c:pt idx="2">
                  <c:v>0</c:v>
                </c:pt>
                <c:pt idx="3">
                  <c:v>0</c:v>
                </c:pt>
                <c:pt idx="4">
                  <c:v>0</c:v>
                </c:pt>
                <c:pt idx="5">
                  <c:v>0</c:v>
                </c:pt>
                <c:pt idx="6">
                  <c:v>4.6500000000000004</c:v>
                </c:pt>
                <c:pt idx="7">
                  <c:v>0</c:v>
                </c:pt>
                <c:pt idx="8">
                  <c:v>0</c:v>
                </c:pt>
                <c:pt idx="9">
                  <c:v>2.629</c:v>
                </c:pt>
                <c:pt idx="10">
                  <c:v>5.2</c:v>
                </c:pt>
                <c:pt idx="11">
                  <c:v>0</c:v>
                </c:pt>
                <c:pt idx="12">
                  <c:v>0</c:v>
                </c:pt>
                <c:pt idx="13">
                  <c:v>0</c:v>
                </c:pt>
                <c:pt idx="14">
                  <c:v>0</c:v>
                </c:pt>
                <c:pt idx="15">
                  <c:v>4.3380000000000001</c:v>
                </c:pt>
                <c:pt idx="16">
                  <c:v>0</c:v>
                </c:pt>
                <c:pt idx="17">
                  <c:v>2.9239999999999999</c:v>
                </c:pt>
                <c:pt idx="18">
                  <c:v>7.3970000000000002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31：輸送用機械器具製造業(N=1)</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丹波市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2.794</c:v>
                </c:pt>
                <c:pt idx="1">
                  <c:v>0</c:v>
                </c:pt>
                <c:pt idx="2">
                  <c:v>0</c:v>
                </c:pt>
                <c:pt idx="3">
                  <c:v>0</c:v>
                </c:pt>
                <c:pt idx="4">
                  <c:v>0</c:v>
                </c:pt>
                <c:pt idx="5">
                  <c:v>0</c:v>
                </c:pt>
                <c:pt idx="6">
                  <c:v>0</c:v>
                </c:pt>
                <c:pt idx="7">
                  <c:v>0</c:v>
                </c:pt>
                <c:pt idx="8">
                  <c:v>0</c:v>
                </c:pt>
                <c:pt idx="9">
                  <c:v>0</c:v>
                </c:pt>
                <c:pt idx="10">
                  <c:v>3.4359999999999999</c:v>
                </c:pt>
                <c:pt idx="11">
                  <c:v>0</c:v>
                </c:pt>
                <c:pt idx="12">
                  <c:v>0</c:v>
                </c:pt>
                <c:pt idx="13">
                  <c:v>3.7690000000000001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丹波市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丹波市</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16：化学工業(N=2)</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28.171500000000002</c:v>
                </c:pt>
                <c:pt idx="1">
                  <c:v>4.2794999999999996</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16：化学工業(N=2)</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171,678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11252.799999999976</c:v>
                </c:pt>
                <c:pt idx="1">
                  <c:v>119443.59999999976</c:v>
                </c:pt>
                <c:pt idx="2">
                  <c:v>0</c:v>
                </c:pt>
                <c:pt idx="3">
                  <c:v>0</c:v>
                </c:pt>
                <c:pt idx="4">
                  <c:v>0</c:v>
                </c:pt>
                <c:pt idx="5">
                  <c:v>40981.1</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458,695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13504.710335999971</c:v>
                </c:pt>
                <c:pt idx="1">
                  <c:v>157995.21633599966</c:v>
                </c:pt>
                <c:pt idx="2">
                  <c:v>0</c:v>
                </c:pt>
                <c:pt idx="3">
                  <c:v>0</c:v>
                </c:pt>
                <c:pt idx="4">
                  <c:v>0</c:v>
                </c:pt>
                <c:pt idx="5">
                  <c:v>287195.54879999993</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丹波市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51.621505056000004</c:v>
                </c:pt>
                <c:pt idx="1">
                  <c:v>29.405464272000007</c:v>
                </c:pt>
                <c:pt idx="2">
                  <c:v>1.1847816000000001E-2</c:v>
                </c:pt>
                <c:pt idx="3">
                  <c:v>0</c:v>
                </c:pt>
                <c:pt idx="4">
                  <c:v>13.525647469999999</c:v>
                </c:pt>
                <c:pt idx="5">
                  <c:v>47.716000520000001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1,476,136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丹波市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1180675</c:v>
                </c:pt>
                <c:pt idx="1">
                  <c:v>295400</c:v>
                </c:pt>
                <c:pt idx="2">
                  <c:v>61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18144</c:v>
                </c:pt>
                <c:pt idx="1">
                  <c:v>18144</c:v>
                </c:pt>
                <c:pt idx="2">
                  <c:v>40244</c:v>
                </c:pt>
                <c:pt idx="3">
                  <c:v>40981.1</c:v>
                </c:pt>
                <c:pt idx="4">
                  <c:v>40981.1</c:v>
                </c:pt>
                <c:pt idx="5">
                  <c:v>40981.1</c:v>
                </c:pt>
                <c:pt idx="6">
                  <c:v>40981.1</c:v>
                </c:pt>
                <c:pt idx="7">
                  <c:v>40981.1</c:v>
                </c:pt>
                <c:pt idx="8">
                  <c:v>40981.1</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51605.599999999999</c:v>
                </c:pt>
                <c:pt idx="1">
                  <c:v>63277.9</c:v>
                </c:pt>
                <c:pt idx="2">
                  <c:v>68657.700000000026</c:v>
                </c:pt>
                <c:pt idx="3">
                  <c:v>73568.600000000006</c:v>
                </c:pt>
                <c:pt idx="4">
                  <c:v>80455.500000000073</c:v>
                </c:pt>
                <c:pt idx="5">
                  <c:v>85332.599999999846</c:v>
                </c:pt>
                <c:pt idx="6">
                  <c:v>114907.89999999981</c:v>
                </c:pt>
                <c:pt idx="7">
                  <c:v>117116.29999999977</c:v>
                </c:pt>
                <c:pt idx="8">
                  <c:v>119443.59999999976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6480.2</c:v>
                </c:pt>
                <c:pt idx="1">
                  <c:v>7096.2999999999993</c:v>
                </c:pt>
                <c:pt idx="2">
                  <c:v>7567.7000000000007</c:v>
                </c:pt>
                <c:pt idx="3">
                  <c:v>8275.0999999999967</c:v>
                </c:pt>
                <c:pt idx="4">
                  <c:v>8819.5000000000036</c:v>
                </c:pt>
                <c:pt idx="5">
                  <c:v>9351.1999999999989</c:v>
                </c:pt>
                <c:pt idx="6">
                  <c:v>9966.1999999999935</c:v>
                </c:pt>
                <c:pt idx="7">
                  <c:v>10595.299999999985</c:v>
                </c:pt>
                <c:pt idx="8">
                  <c:v>11252.799999999976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0.47908560219649676</c:v>
                </c:pt>
                <c:pt idx="1">
                  <c:v>0.54358565958910932</c:v>
                </c:pt>
                <c:pt idx="2">
                  <c:v>0.90772034610411034</c:v>
                </c:pt>
                <c:pt idx="3">
                  <c:v>0.97776041176610806</c:v>
                </c:pt>
                <c:pt idx="4">
                  <c:v>0.98373063569118779</c:v>
                </c:pt>
                <c:pt idx="5">
                  <c:v>1.079893399858205</c:v>
                </c:pt>
                <c:pt idx="6">
                  <c:v>1.1076303231164768</c:v>
                </c:pt>
                <c:pt idx="7">
                  <c:v>1.1755684423290871</c:v>
                </c:pt>
                <c:pt idx="8">
                  <c:v>1.1855646530755046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499.95972608716392</c:v>
                </c:pt>
                <c:pt idx="2">
                  <c:v>4.4012808514038264</c:v>
                </c:pt>
                <c:pt idx="3">
                  <c:v>7.7264389577131114</c:v>
                </c:pt>
                <c:pt idx="4">
                  <c:v>88.96719469874418</c:v>
                </c:pt>
                <c:pt idx="5">
                  <c:v>79.907386327819097</c:v>
                </c:pt>
                <c:pt idx="7">
                  <c:v>160.11654412886111</c:v>
                </c:pt>
                <c:pt idx="8">
                  <c:v>5.2796262115011903</c:v>
                </c:pt>
                <c:pt idx="9">
                  <c:v>0</c:v>
                </c:pt>
                <c:pt idx="10">
                  <c:v>4.3884091452399998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512.08744589628088</c:v>
                </c:pt>
                <c:pt idx="4" formatCode="#,##0">
                  <c:v>88.96719469874418</c:v>
                </c:pt>
                <c:pt idx="5" formatCode="#,##0">
                  <c:v>79.907386327819097</c:v>
                </c:pt>
                <c:pt idx="6" formatCode="#,##0">
                  <c:v>165.39617034036229</c:v>
                </c:pt>
                <c:pt idx="10" formatCode="#,##0">
                  <c:v>4.3884091452399998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1498</c:v>
                </c:pt>
                <c:pt idx="1">
                  <c:v>1611</c:v>
                </c:pt>
                <c:pt idx="2">
                  <c:v>1692</c:v>
                </c:pt>
                <c:pt idx="3">
                  <c:v>1808</c:v>
                </c:pt>
                <c:pt idx="4">
                  <c:v>1902</c:v>
                </c:pt>
                <c:pt idx="5">
                  <c:v>1982</c:v>
                </c:pt>
                <c:pt idx="6">
                  <c:v>2065</c:v>
                </c:pt>
                <c:pt idx="7">
                  <c:v>2154</c:v>
                </c:pt>
                <c:pt idx="8">
                  <c:v>2256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386900.43118448707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458695.47547199955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2251078.2540000002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1433930.696</c:v>
                </c:pt>
                <c:pt idx="1">
                  <c:v>816818.45200000016</c:v>
                </c:pt>
                <c:pt idx="2">
                  <c:v>329.10599999999999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171499.92667199962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排出量比較シート!$DN$21:$DN$50</c:f>
              <c:numCache>
                <c:formatCode>0.0%;;</c:formatCode>
                <c:ptCount val="30"/>
                <c:pt idx="0">
                  <c:v>0.98</c:v>
                </c:pt>
                <c:pt idx="1">
                  <c:v>1</c:v>
                </c:pt>
                <c:pt idx="2">
                  <c:v>1</c:v>
                </c:pt>
                <c:pt idx="3">
                  <c:v>0.68</c:v>
                </c:pt>
                <c:pt idx="4">
                  <c:v>0.97</c:v>
                </c:pt>
                <c:pt idx="5">
                  <c:v>0</c:v>
                </c:pt>
                <c:pt idx="6">
                  <c:v>0.53</c:v>
                </c:pt>
                <c:pt idx="7">
                  <c:v>0.08</c:v>
                </c:pt>
                <c:pt idx="8">
                  <c:v>0.9</c:v>
                </c:pt>
                <c:pt idx="9">
                  <c:v>1</c:v>
                </c:pt>
                <c:pt idx="10">
                  <c:v>0.87</c:v>
                </c:pt>
                <c:pt idx="11">
                  <c:v>0.57999999999999996</c:v>
                </c:pt>
                <c:pt idx="12">
                  <c:v>0.66</c:v>
                </c:pt>
                <c:pt idx="13">
                  <c:v>1</c:v>
                </c:pt>
                <c:pt idx="14">
                  <c:v>0.88</c:v>
                </c:pt>
                <c:pt idx="15">
                  <c:v>0.72</c:v>
                </c:pt>
                <c:pt idx="16">
                  <c:v>0.37</c:v>
                </c:pt>
                <c:pt idx="17">
                  <c:v>0.86</c:v>
                </c:pt>
                <c:pt idx="18">
                  <c:v>1</c:v>
                </c:pt>
                <c:pt idx="19">
                  <c:v>0.97</c:v>
                </c:pt>
                <c:pt idx="20">
                  <c:v>0.9</c:v>
                </c:pt>
                <c:pt idx="21">
                  <c:v>1</c:v>
                </c:pt>
                <c:pt idx="22">
                  <c:v>0.71</c:v>
                </c:pt>
                <c:pt idx="23">
                  <c:v>0</c:v>
                </c:pt>
                <c:pt idx="24">
                  <c:v>0.42</c:v>
                </c:pt>
                <c:pt idx="25">
                  <c:v>0.89</c:v>
                </c:pt>
                <c:pt idx="26">
                  <c:v>0.99</c:v>
                </c:pt>
                <c:pt idx="27">
                  <c:v>0.51</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排出量比較シート!$DP$21:$DP$50</c:f>
              <c:numCache>
                <c:formatCode>0.0%;;</c:formatCode>
                <c:ptCount val="30"/>
                <c:pt idx="0">
                  <c:v>0</c:v>
                </c:pt>
                <c:pt idx="1">
                  <c:v>0</c:v>
                </c:pt>
                <c:pt idx="2">
                  <c:v>0</c:v>
                </c:pt>
                <c:pt idx="3">
                  <c:v>0</c:v>
                </c:pt>
                <c:pt idx="4">
                  <c:v>0</c:v>
                </c:pt>
                <c:pt idx="5">
                  <c:v>0</c:v>
                </c:pt>
                <c:pt idx="6">
                  <c:v>0.37</c:v>
                </c:pt>
                <c:pt idx="7">
                  <c:v>0</c:v>
                </c:pt>
                <c:pt idx="8">
                  <c:v>0</c:v>
                </c:pt>
                <c:pt idx="9">
                  <c:v>0</c:v>
                </c:pt>
                <c:pt idx="10">
                  <c:v>0</c:v>
                </c:pt>
                <c:pt idx="11">
                  <c:v>0.42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0.02</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排出量比較シート!$DQ$21:$DQ$50</c:f>
              <c:numCache>
                <c:formatCode>0.0%;;</c:formatCode>
                <c:ptCount val="30"/>
                <c:pt idx="0">
                  <c:v>0.02</c:v>
                </c:pt>
                <c:pt idx="1">
                  <c:v>0</c:v>
                </c:pt>
                <c:pt idx="2">
                  <c:v>0</c:v>
                </c:pt>
                <c:pt idx="3">
                  <c:v>0.32</c:v>
                </c:pt>
                <c:pt idx="4">
                  <c:v>0.03</c:v>
                </c:pt>
                <c:pt idx="5">
                  <c:v>0</c:v>
                </c:pt>
                <c:pt idx="6">
                  <c:v>0.1</c:v>
                </c:pt>
                <c:pt idx="7">
                  <c:v>0.92</c:v>
                </c:pt>
                <c:pt idx="8">
                  <c:v>0.1</c:v>
                </c:pt>
                <c:pt idx="9">
                  <c:v>0</c:v>
                </c:pt>
                <c:pt idx="10">
                  <c:v>0.13</c:v>
                </c:pt>
                <c:pt idx="11">
                  <c:v>0</c:v>
                </c:pt>
                <c:pt idx="12">
                  <c:v>0.34</c:v>
                </c:pt>
                <c:pt idx="13">
                  <c:v>0</c:v>
                </c:pt>
                <c:pt idx="14">
                  <c:v>0.12</c:v>
                </c:pt>
                <c:pt idx="15">
                  <c:v>0.28000000000000003</c:v>
                </c:pt>
                <c:pt idx="16">
                  <c:v>0.01</c:v>
                </c:pt>
                <c:pt idx="17">
                  <c:v>0.14000000000000001</c:v>
                </c:pt>
                <c:pt idx="18">
                  <c:v>0</c:v>
                </c:pt>
                <c:pt idx="19">
                  <c:v>0</c:v>
                </c:pt>
                <c:pt idx="20">
                  <c:v>0.1</c:v>
                </c:pt>
                <c:pt idx="21">
                  <c:v>0</c:v>
                </c:pt>
                <c:pt idx="22">
                  <c:v>0.25</c:v>
                </c:pt>
                <c:pt idx="23">
                  <c:v>1</c:v>
                </c:pt>
                <c:pt idx="24">
                  <c:v>0.57999999999999996</c:v>
                </c:pt>
                <c:pt idx="25">
                  <c:v>0</c:v>
                </c:pt>
                <c:pt idx="26">
                  <c:v>0.01</c:v>
                </c:pt>
                <c:pt idx="27">
                  <c:v>0.49</c:v>
                </c:pt>
                <c:pt idx="28">
                  <c:v>0.28999999999999998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0.63</c:v>
                </c:pt>
                <c:pt idx="17">
                  <c:v>0</c:v>
                </c:pt>
                <c:pt idx="18">
                  <c:v>0</c:v>
                </c:pt>
                <c:pt idx="19">
                  <c:v>0.02</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排出量比較シート!$DF$21:$DF$50</c:f>
              <c:numCache>
                <c:formatCode>#,##0;;</c:formatCode>
                <c:ptCount val="30"/>
                <c:pt idx="0">
                  <c:v>22</c:v>
                </c:pt>
                <c:pt idx="1">
                  <c:v>13</c:v>
                </c:pt>
                <c:pt idx="2">
                  <c:v>4</c:v>
                </c:pt>
                <c:pt idx="3">
                  <c:v>8</c:v>
                </c:pt>
                <c:pt idx="4">
                  <c:v>15</c:v>
                </c:pt>
                <c:pt idx="5">
                  <c:v>0</c:v>
                </c:pt>
                <c:pt idx="6">
                  <c:v>5</c:v>
                </c:pt>
                <c:pt idx="7">
                  <c:v>1</c:v>
                </c:pt>
                <c:pt idx="8">
                  <c:v>10</c:v>
                </c:pt>
                <c:pt idx="9">
                  <c:v>9</c:v>
                </c:pt>
                <c:pt idx="10">
                  <c:v>4</c:v>
                </c:pt>
                <c:pt idx="11">
                  <c:v>2</c:v>
                </c:pt>
                <c:pt idx="12">
                  <c:v>10</c:v>
                </c:pt>
                <c:pt idx="13">
                  <c:v>2</c:v>
                </c:pt>
                <c:pt idx="14">
                  <c:v>6</c:v>
                </c:pt>
                <c:pt idx="15">
                  <c:v>3</c:v>
                </c:pt>
                <c:pt idx="16">
                  <c:v>19</c:v>
                </c:pt>
                <c:pt idx="17">
                  <c:v>8</c:v>
                </c:pt>
                <c:pt idx="18">
                  <c:v>9</c:v>
                </c:pt>
                <c:pt idx="19">
                  <c:v>11</c:v>
                </c:pt>
                <c:pt idx="20">
                  <c:v>6</c:v>
                </c:pt>
                <c:pt idx="21">
                  <c:v>15</c:v>
                </c:pt>
                <c:pt idx="22">
                  <c:v>8</c:v>
                </c:pt>
                <c:pt idx="23">
                  <c:v>0</c:v>
                </c:pt>
                <c:pt idx="24">
                  <c:v>2</c:v>
                </c:pt>
                <c:pt idx="25">
                  <c:v>4</c:v>
                </c:pt>
                <c:pt idx="26">
                  <c:v>17</c:v>
                </c:pt>
                <c:pt idx="27">
                  <c:v>2</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排出量比較シート!$DI$21:$DI$50</c:f>
              <c:numCache>
                <c:formatCode>#,##0;;</c:formatCode>
                <c:ptCount val="30"/>
                <c:pt idx="0">
                  <c:v>2</c:v>
                </c:pt>
                <c:pt idx="1">
                  <c:v>0</c:v>
                </c:pt>
                <c:pt idx="2">
                  <c:v>0</c:v>
                </c:pt>
                <c:pt idx="3">
                  <c:v>4</c:v>
                </c:pt>
                <c:pt idx="4">
                  <c:v>2</c:v>
                </c:pt>
                <c:pt idx="5">
                  <c:v>0</c:v>
                </c:pt>
                <c:pt idx="6">
                  <c:v>1</c:v>
                </c:pt>
                <c:pt idx="7">
                  <c:v>6</c:v>
                </c:pt>
                <c:pt idx="8">
                  <c:v>3</c:v>
                </c:pt>
                <c:pt idx="9">
                  <c:v>0</c:v>
                </c:pt>
                <c:pt idx="10">
                  <c:v>1</c:v>
                </c:pt>
                <c:pt idx="11">
                  <c:v>0</c:v>
                </c:pt>
                <c:pt idx="12">
                  <c:v>3</c:v>
                </c:pt>
                <c:pt idx="13">
                  <c:v>0</c:v>
                </c:pt>
                <c:pt idx="14">
                  <c:v>1</c:v>
                </c:pt>
                <c:pt idx="15">
                  <c:v>1</c:v>
                </c:pt>
                <c:pt idx="16">
                  <c:v>3</c:v>
                </c:pt>
                <c:pt idx="17">
                  <c:v>2</c:v>
                </c:pt>
                <c:pt idx="18">
                  <c:v>0</c:v>
                </c:pt>
                <c:pt idx="19">
                  <c:v>1</c:v>
                </c:pt>
                <c:pt idx="20">
                  <c:v>3</c:v>
                </c:pt>
                <c:pt idx="21">
                  <c:v>0</c:v>
                </c:pt>
                <c:pt idx="22">
                  <c:v>2</c:v>
                </c:pt>
                <c:pt idx="23">
                  <c:v>1</c:v>
                </c:pt>
                <c:pt idx="24">
                  <c:v>3</c:v>
                </c:pt>
                <c:pt idx="25">
                  <c:v>0</c:v>
                </c:pt>
                <c:pt idx="26">
                  <c:v>1</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2</c:v>
                </c:pt>
                <c:pt idx="17">
                  <c:v>0</c:v>
                </c:pt>
                <c:pt idx="18">
                  <c:v>0</c:v>
                </c:pt>
                <c:pt idx="19">
                  <c:v>1</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排出量比較シート!$DL$21:$DL$50</c:f>
              <c:numCache>
                <c:formatCode>#,##0;;</c:formatCode>
                <c:ptCount val="30"/>
                <c:pt idx="0">
                  <c:v>24</c:v>
                </c:pt>
                <c:pt idx="1">
                  <c:v>13</c:v>
                </c:pt>
                <c:pt idx="2">
                  <c:v>4</c:v>
                </c:pt>
                <c:pt idx="3">
                  <c:v>12</c:v>
                </c:pt>
                <c:pt idx="4">
                  <c:v>17</c:v>
                </c:pt>
                <c:pt idx="5">
                  <c:v>0</c:v>
                </c:pt>
                <c:pt idx="6">
                  <c:v>7</c:v>
                </c:pt>
                <c:pt idx="7">
                  <c:v>7</c:v>
                </c:pt>
                <c:pt idx="8">
                  <c:v>13</c:v>
                </c:pt>
                <c:pt idx="9">
                  <c:v>9</c:v>
                </c:pt>
                <c:pt idx="10">
                  <c:v>5</c:v>
                </c:pt>
                <c:pt idx="11">
                  <c:v>4</c:v>
                </c:pt>
                <c:pt idx="12">
                  <c:v>13</c:v>
                </c:pt>
                <c:pt idx="13">
                  <c:v>2</c:v>
                </c:pt>
                <c:pt idx="14">
                  <c:v>8</c:v>
                </c:pt>
                <c:pt idx="15">
                  <c:v>4</c:v>
                </c:pt>
                <c:pt idx="16">
                  <c:v>24</c:v>
                </c:pt>
                <c:pt idx="17">
                  <c:v>10</c:v>
                </c:pt>
                <c:pt idx="18">
                  <c:v>9</c:v>
                </c:pt>
                <c:pt idx="19">
                  <c:v>13</c:v>
                </c:pt>
                <c:pt idx="20">
                  <c:v>9</c:v>
                </c:pt>
                <c:pt idx="21">
                  <c:v>15</c:v>
                </c:pt>
                <c:pt idx="22">
                  <c:v>11</c:v>
                </c:pt>
                <c:pt idx="23">
                  <c:v>1</c:v>
                </c:pt>
                <c:pt idx="24">
                  <c:v>5</c:v>
                </c:pt>
                <c:pt idx="25">
                  <c:v>5</c:v>
                </c:pt>
                <c:pt idx="26">
                  <c:v>18</c:v>
                </c:pt>
                <c:pt idx="27">
                  <c:v>5</c:v>
                </c:pt>
                <c:pt idx="28">
                  <c:v>15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排出量比較シート!$CX$21:$CX$50</c:f>
              <c:numCache>
                <c:formatCode>[=0]#;[&lt;1]0.00;#,##0</c:formatCode>
                <c:ptCount val="30"/>
                <c:pt idx="0">
                  <c:v>266.97199999999998</c:v>
                </c:pt>
                <c:pt idx="1">
                  <c:v>241.86799999999999</c:v>
                </c:pt>
                <c:pt idx="2">
                  <c:v>36.979999999999997</c:v>
                </c:pt>
                <c:pt idx="3">
                  <c:v>52.777999999999999</c:v>
                </c:pt>
                <c:pt idx="4">
                  <c:v>172.60599999999999</c:v>
                </c:pt>
                <c:pt idx="5">
                  <c:v>0</c:v>
                </c:pt>
                <c:pt idx="6">
                  <c:v>32.731999999999999</c:v>
                </c:pt>
                <c:pt idx="7">
                  <c:v>3.0649999999999999</c:v>
                </c:pt>
                <c:pt idx="8">
                  <c:v>92.04</c:v>
                </c:pt>
                <c:pt idx="9">
                  <c:v>63.713000000000001</c:v>
                </c:pt>
                <c:pt idx="10">
                  <c:v>19.027000000000001</c:v>
                </c:pt>
                <c:pt idx="11">
                  <c:v>17.228000000000002</c:v>
                </c:pt>
                <c:pt idx="12">
                  <c:v>70.322999999999993</c:v>
                </c:pt>
                <c:pt idx="13">
                  <c:v>12.973000000000001</c:v>
                </c:pt>
                <c:pt idx="14">
                  <c:v>32.481000000000002</c:v>
                </c:pt>
                <c:pt idx="15">
                  <c:v>10.855</c:v>
                </c:pt>
                <c:pt idx="16">
                  <c:v>735.73900000000003</c:v>
                </c:pt>
                <c:pt idx="17">
                  <c:v>59.637999999999998</c:v>
                </c:pt>
                <c:pt idx="18">
                  <c:v>92.789000000000001</c:v>
                </c:pt>
                <c:pt idx="19">
                  <c:v>732.20299999999997</c:v>
                </c:pt>
                <c:pt idx="20">
                  <c:v>56.731999999999999</c:v>
                </c:pt>
                <c:pt idx="21">
                  <c:v>545.80799999999999</c:v>
                </c:pt>
                <c:pt idx="22">
                  <c:v>65.472999999999999</c:v>
                </c:pt>
                <c:pt idx="23">
                  <c:v>0</c:v>
                </c:pt>
                <c:pt idx="24">
                  <c:v>16.085000000000001</c:v>
                </c:pt>
                <c:pt idx="25">
                  <c:v>27.515999999999998</c:v>
                </c:pt>
                <c:pt idx="26">
                  <c:v>320.23200000000003</c:v>
                </c:pt>
                <c:pt idx="27">
                  <c:v>25.082999999999998</c:v>
                </c:pt>
                <c:pt idx="28">
                  <c:v>185.40600000000001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3.2749999999999999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排出量比較シート!$CZ$21:$CZ$50</c:f>
              <c:numCache>
                <c:formatCode>[=0]#;[&lt;1]0.00;#,##0</c:formatCode>
                <c:ptCount val="30"/>
                <c:pt idx="0">
                  <c:v>0</c:v>
                </c:pt>
                <c:pt idx="1">
                  <c:v>0</c:v>
                </c:pt>
                <c:pt idx="2">
                  <c:v>0</c:v>
                </c:pt>
                <c:pt idx="3">
                  <c:v>0</c:v>
                </c:pt>
                <c:pt idx="4">
                  <c:v>0</c:v>
                </c:pt>
                <c:pt idx="5">
                  <c:v>0</c:v>
                </c:pt>
                <c:pt idx="6">
                  <c:v>22.506</c:v>
                </c:pt>
                <c:pt idx="7">
                  <c:v>0</c:v>
                </c:pt>
                <c:pt idx="8">
                  <c:v>0</c:v>
                </c:pt>
                <c:pt idx="9">
                  <c:v>0</c:v>
                </c:pt>
                <c:pt idx="10">
                  <c:v>0</c:v>
                </c:pt>
                <c:pt idx="11">
                  <c:v>12.416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4.1349999999999998</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排出量比較シート!$DA$21:$DA$50</c:f>
              <c:numCache>
                <c:formatCode>[=0]#;[&lt;1]0.00;#,##0</c:formatCode>
                <c:ptCount val="30"/>
                <c:pt idx="0">
                  <c:v>6.6589999999999998</c:v>
                </c:pt>
                <c:pt idx="1">
                  <c:v>0</c:v>
                </c:pt>
                <c:pt idx="2">
                  <c:v>0</c:v>
                </c:pt>
                <c:pt idx="3">
                  <c:v>25.055</c:v>
                </c:pt>
                <c:pt idx="4">
                  <c:v>5.5449999999999999</c:v>
                </c:pt>
                <c:pt idx="5">
                  <c:v>0</c:v>
                </c:pt>
                <c:pt idx="6">
                  <c:v>6.101</c:v>
                </c:pt>
                <c:pt idx="7">
                  <c:v>33.332999999999998</c:v>
                </c:pt>
                <c:pt idx="8">
                  <c:v>9.9990000000000006</c:v>
                </c:pt>
                <c:pt idx="9">
                  <c:v>0</c:v>
                </c:pt>
                <c:pt idx="10">
                  <c:v>2.8490000000000002</c:v>
                </c:pt>
                <c:pt idx="11">
                  <c:v>0</c:v>
                </c:pt>
                <c:pt idx="12">
                  <c:v>36.243000000000002</c:v>
                </c:pt>
                <c:pt idx="13">
                  <c:v>0</c:v>
                </c:pt>
                <c:pt idx="14">
                  <c:v>4.2850000000000001</c:v>
                </c:pt>
                <c:pt idx="15">
                  <c:v>4.1630000000000003</c:v>
                </c:pt>
                <c:pt idx="16">
                  <c:v>16.672999999999998</c:v>
                </c:pt>
                <c:pt idx="17">
                  <c:v>9.8870000000000005</c:v>
                </c:pt>
                <c:pt idx="18">
                  <c:v>0</c:v>
                </c:pt>
                <c:pt idx="19">
                  <c:v>3.7410000000000001</c:v>
                </c:pt>
                <c:pt idx="20">
                  <c:v>5.9960000000000004</c:v>
                </c:pt>
                <c:pt idx="21">
                  <c:v>0</c:v>
                </c:pt>
                <c:pt idx="22">
                  <c:v>23.164999999999999</c:v>
                </c:pt>
                <c:pt idx="23">
                  <c:v>5.4950000000000001</c:v>
                </c:pt>
                <c:pt idx="24">
                  <c:v>22.489000000000001</c:v>
                </c:pt>
                <c:pt idx="25">
                  <c:v>0</c:v>
                </c:pt>
                <c:pt idx="26">
                  <c:v>3.5289999999999999</c:v>
                </c:pt>
                <c:pt idx="27">
                  <c:v>24.042000000000002</c:v>
                </c:pt>
                <c:pt idx="28">
                  <c:v>76.521000000000001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0.191</c:v>
                </c:pt>
                <c:pt idx="15">
                  <c:v>0</c:v>
                </c:pt>
                <c:pt idx="16">
                  <c:v>1262.444</c:v>
                </c:pt>
                <c:pt idx="17">
                  <c:v>0</c:v>
                </c:pt>
                <c:pt idx="18">
                  <c:v>0</c:v>
                </c:pt>
                <c:pt idx="19">
                  <c:v>18.091999999999999</c:v>
                </c:pt>
                <c:pt idx="20">
                  <c:v>0</c:v>
                </c:pt>
                <c:pt idx="21">
                  <c:v>0</c:v>
                </c:pt>
                <c:pt idx="22">
                  <c:v>3.4009999999999998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排出量比較シート!$DD$21:$DD$50</c:f>
              <c:numCache>
                <c:formatCode>[=0]#;[&lt;1]0.00;#,##0</c:formatCode>
                <c:ptCount val="30"/>
                <c:pt idx="0">
                  <c:v>273.63099999999997</c:v>
                </c:pt>
                <c:pt idx="1">
                  <c:v>241.86799999999999</c:v>
                </c:pt>
                <c:pt idx="2">
                  <c:v>36.979999999999997</c:v>
                </c:pt>
                <c:pt idx="3">
                  <c:v>77.832999999999998</c:v>
                </c:pt>
                <c:pt idx="4">
                  <c:v>178.15099999999998</c:v>
                </c:pt>
                <c:pt idx="5">
                  <c:v>0</c:v>
                </c:pt>
                <c:pt idx="6">
                  <c:v>61.338999999999999</c:v>
                </c:pt>
                <c:pt idx="7">
                  <c:v>36.397999999999996</c:v>
                </c:pt>
                <c:pt idx="8">
                  <c:v>102.039</c:v>
                </c:pt>
                <c:pt idx="9">
                  <c:v>63.713000000000001</c:v>
                </c:pt>
                <c:pt idx="10">
                  <c:v>21.876000000000001</c:v>
                </c:pt>
                <c:pt idx="11">
                  <c:v>29.644000000000002</c:v>
                </c:pt>
                <c:pt idx="12">
                  <c:v>106.566</c:v>
                </c:pt>
                <c:pt idx="13">
                  <c:v>12.973000000000001</c:v>
                </c:pt>
                <c:pt idx="14">
                  <c:v>36.957000000000008</c:v>
                </c:pt>
                <c:pt idx="15">
                  <c:v>15.018000000000001</c:v>
                </c:pt>
                <c:pt idx="16">
                  <c:v>2014.856</c:v>
                </c:pt>
                <c:pt idx="17">
                  <c:v>69.525000000000006</c:v>
                </c:pt>
                <c:pt idx="18">
                  <c:v>92.789000000000001</c:v>
                </c:pt>
                <c:pt idx="19">
                  <c:v>754.03599999999994</c:v>
                </c:pt>
                <c:pt idx="20">
                  <c:v>62.728000000000002</c:v>
                </c:pt>
                <c:pt idx="21">
                  <c:v>545.80799999999999</c:v>
                </c:pt>
                <c:pt idx="22">
                  <c:v>92.039000000000001</c:v>
                </c:pt>
                <c:pt idx="23">
                  <c:v>5.4950000000000001</c:v>
                </c:pt>
                <c:pt idx="24">
                  <c:v>38.573999999999998</c:v>
                </c:pt>
                <c:pt idx="25">
                  <c:v>30.790999999999997</c:v>
                </c:pt>
                <c:pt idx="26">
                  <c:v>323.76100000000002</c:v>
                </c:pt>
                <c:pt idx="27">
                  <c:v>49.125</c:v>
                </c:pt>
                <c:pt idx="28">
                  <c:v>266.06200000000001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排出量比較シート!$CU$21:$CU$50</c:f>
              <c:numCache>
                <c:formatCode>\(0%\);;</c:formatCode>
                <c:ptCount val="30"/>
                <c:pt idx="0">
                  <c:v>9.3479665748541357E-2</c:v>
                </c:pt>
                <c:pt idx="1">
                  <c:v>0</c:v>
                </c:pt>
                <c:pt idx="2">
                  <c:v>0</c:v>
                </c:pt>
                <c:pt idx="3">
                  <c:v>0.3364660207737617</c:v>
                </c:pt>
                <c:pt idx="4">
                  <c:v>7.7431269106468747E-2</c:v>
                </c:pt>
                <c:pt idx="5">
                  <c:v>0</c:v>
                </c:pt>
                <c:pt idx="6">
                  <c:v>7.8574973575164311E-2</c:v>
                </c:pt>
                <c:pt idx="7">
                  <c:v>0.33626697461068977</c:v>
                </c:pt>
                <c:pt idx="8">
                  <c:v>0.1977594056380472</c:v>
                </c:pt>
                <c:pt idx="9">
                  <c:v>0</c:v>
                </c:pt>
                <c:pt idx="10">
                  <c:v>3.3157577387304869E-2</c:v>
                </c:pt>
                <c:pt idx="11">
                  <c:v>0</c:v>
                </c:pt>
                <c:pt idx="12">
                  <c:v>0.45366754077822274</c:v>
                </c:pt>
                <c:pt idx="13">
                  <c:v>0</c:v>
                </c:pt>
                <c:pt idx="14">
                  <c:v>9.8381665528265536E-2</c:v>
                </c:pt>
                <c:pt idx="15">
                  <c:v>8.5750177735111718E-2</c:v>
                </c:pt>
                <c:pt idx="16">
                  <c:v>0.23156073582514428</c:v>
                </c:pt>
                <c:pt idx="17">
                  <c:v>0.17776461960894757</c:v>
                </c:pt>
                <c:pt idx="18">
                  <c:v>0</c:v>
                </c:pt>
                <c:pt idx="19">
                  <c:v>6.1728073404344205E-2</c:v>
                </c:pt>
                <c:pt idx="20">
                  <c:v>0.11119735340893599</c:v>
                </c:pt>
                <c:pt idx="21">
                  <c:v>0</c:v>
                </c:pt>
                <c:pt idx="22">
                  <c:v>0.25632486687045541</c:v>
                </c:pt>
                <c:pt idx="23">
                  <c:v>0.10055857712027064</c:v>
                </c:pt>
                <c:pt idx="24">
                  <c:v>0.25133191904510077</c:v>
                </c:pt>
                <c:pt idx="25">
                  <c:v>0</c:v>
                </c:pt>
                <c:pt idx="26">
                  <c:v>7.0041023739546973E-2</c:v>
                </c:pt>
                <c:pt idx="27">
                  <c:v>0.46401650087722002</c:v>
                </c:pt>
                <c:pt idx="28">
                  <c:v>0.96755414528394768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排出量比較シート!$CM$21:$CM$50</c:f>
              <c:numCache>
                <c:formatCode>\(0%\);;</c:formatCode>
                <c:ptCount val="30"/>
                <c:pt idx="0">
                  <c:v>0.45633518942276136</c:v>
                </c:pt>
                <c:pt idx="1">
                  <c:v>0.76859922963862559</c:v>
                </c:pt>
                <c:pt idx="2">
                  <c:v>0.44137020952327194</c:v>
                </c:pt>
                <c:pt idx="3">
                  <c:v>1</c:v>
                </c:pt>
                <c:pt idx="4">
                  <c:v>0.20606285712096978</c:v>
                </c:pt>
                <c:pt idx="5">
                  <c:v>0</c:v>
                </c:pt>
                <c:pt idx="6">
                  <c:v>9.3551570401928852E-2</c:v>
                </c:pt>
                <c:pt idx="7">
                  <c:v>0.11867246586621261</c:v>
                </c:pt>
                <c:pt idx="8">
                  <c:v>0.22207887396309636</c:v>
                </c:pt>
                <c:pt idx="9">
                  <c:v>0.5446007369749335</c:v>
                </c:pt>
                <c:pt idx="10">
                  <c:v>0.23616782965167885</c:v>
                </c:pt>
                <c:pt idx="11">
                  <c:v>0.15627133336942997</c:v>
                </c:pt>
                <c:pt idx="12">
                  <c:v>0.70279067974571441</c:v>
                </c:pt>
                <c:pt idx="13">
                  <c:v>0.15847917078856855</c:v>
                </c:pt>
                <c:pt idx="14">
                  <c:v>8.3800496961661822E-2</c:v>
                </c:pt>
                <c:pt idx="15">
                  <c:v>6.8879824662806344E-2</c:v>
                </c:pt>
                <c:pt idx="16">
                  <c:v>0.30231504613724819</c:v>
                </c:pt>
                <c:pt idx="17">
                  <c:v>0.1557449251507676</c:v>
                </c:pt>
                <c:pt idx="18">
                  <c:v>0.99275812843007261</c:v>
                </c:pt>
                <c:pt idx="19">
                  <c:v>0.61240333565668859</c:v>
                </c:pt>
                <c:pt idx="20">
                  <c:v>1</c:v>
                </c:pt>
                <c:pt idx="21">
                  <c:v>1</c:v>
                </c:pt>
                <c:pt idx="22">
                  <c:v>0.61085111186597152</c:v>
                </c:pt>
                <c:pt idx="23">
                  <c:v>0</c:v>
                </c:pt>
                <c:pt idx="24">
                  <c:v>9.146478791714395E-2</c:v>
                </c:pt>
                <c:pt idx="25">
                  <c:v>0.43658221069728609</c:v>
                </c:pt>
                <c:pt idx="26">
                  <c:v>0.42220148292761417</c:v>
                </c:pt>
                <c:pt idx="27">
                  <c:v>0.71060181938163958</c:v>
                </c:pt>
                <c:pt idx="28">
                  <c:v>0.64600427480369149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排出量比較シート!$BV$21:$BV$50</c:f>
              <c:numCache>
                <c:formatCode>0%</c:formatCode>
                <c:ptCount val="30"/>
                <c:pt idx="0">
                  <c:v>0.71490808114115101</c:v>
                </c:pt>
                <c:pt idx="1">
                  <c:v>0.51543143245677581</c:v>
                </c:pt>
                <c:pt idx="2">
                  <c:v>0.29006781412479443</c:v>
                </c:pt>
                <c:pt idx="3">
                  <c:v>0.13260113147729072</c:v>
                </c:pt>
                <c:pt idx="4">
                  <c:v>0.74099481260626276</c:v>
                </c:pt>
                <c:pt idx="5">
                  <c:v>0.25575269331593248</c:v>
                </c:pt>
                <c:pt idx="6">
                  <c:v>0.68705783437672963</c:v>
                </c:pt>
                <c:pt idx="7">
                  <c:v>9.7162666529219149E-2</c:v>
                </c:pt>
                <c:pt idx="8">
                  <c:v>0.6343020814968322</c:v>
                </c:pt>
                <c:pt idx="9">
                  <c:v>0.27932915192876917</c:v>
                </c:pt>
                <c:pt idx="10">
                  <c:v>0.2359357765426294</c:v>
                </c:pt>
                <c:pt idx="11">
                  <c:v>0.42185709745209782</c:v>
                </c:pt>
                <c:pt idx="12">
                  <c:v>0.28279068903092958</c:v>
                </c:pt>
                <c:pt idx="13">
                  <c:v>0.32089437755444861</c:v>
                </c:pt>
                <c:pt idx="14">
                  <c:v>0.61868437382513342</c:v>
                </c:pt>
                <c:pt idx="15">
                  <c:v>0.43371370208872745</c:v>
                </c:pt>
                <c:pt idx="16">
                  <c:v>0.8937175998480319</c:v>
                </c:pt>
                <c:pt idx="17">
                  <c:v>0.65344521359912056</c:v>
                </c:pt>
                <c:pt idx="18">
                  <c:v>0.25322103611793306</c:v>
                </c:pt>
                <c:pt idx="19">
                  <c:v>0.78529133291554731</c:v>
                </c:pt>
                <c:pt idx="20">
                  <c:v>0.20995858336222001</c:v>
                </c:pt>
                <c:pt idx="21">
                  <c:v>0.49848857907760769</c:v>
                </c:pt>
                <c:pt idx="22">
                  <c:v>0.29498873246921192</c:v>
                </c:pt>
                <c:pt idx="23">
                  <c:v>2.865328259183322E-2</c:v>
                </c:pt>
                <c:pt idx="24">
                  <c:v>0.33165289511907498</c:v>
                </c:pt>
                <c:pt idx="25">
                  <c:v>0.21141886369890359</c:v>
                </c:pt>
                <c:pt idx="26">
                  <c:v>0.78082686543732949</c:v>
                </c:pt>
                <c:pt idx="27">
                  <c:v>0.17605838543321217</c:v>
                </c:pt>
                <c:pt idx="28">
                  <c:v>0.49800333917023609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排出量比較シート!$BZ$21:$BZ$50</c:f>
              <c:numCache>
                <c:formatCode>0%</c:formatCode>
                <c:ptCount val="30"/>
                <c:pt idx="0">
                  <c:v>8.7048304239434923E-2</c:v>
                </c:pt>
                <c:pt idx="1">
                  <c:v>0.10478715291290855</c:v>
                </c:pt>
                <c:pt idx="2">
                  <c:v>0.19072779865810352</c:v>
                </c:pt>
                <c:pt idx="3">
                  <c:v>0.26162340623983882</c:v>
                </c:pt>
                <c:pt idx="4">
                  <c:v>6.3349642677832108E-2</c:v>
                </c:pt>
                <c:pt idx="5">
                  <c:v>0.16601307854109323</c:v>
                </c:pt>
                <c:pt idx="6">
                  <c:v>9.0348971686385088E-2</c:v>
                </c:pt>
                <c:pt idx="7">
                  <c:v>0.37291435247757393</c:v>
                </c:pt>
                <c:pt idx="8">
                  <c:v>7.7383112429700363E-2</c:v>
                </c:pt>
                <c:pt idx="9">
                  <c:v>0.19087145995945626</c:v>
                </c:pt>
                <c:pt idx="10">
                  <c:v>0.2516250525280706</c:v>
                </c:pt>
                <c:pt idx="11">
                  <c:v>0.14331204948013376</c:v>
                </c:pt>
                <c:pt idx="12">
                  <c:v>0.22577723058171917</c:v>
                </c:pt>
                <c:pt idx="13">
                  <c:v>0.18766553610945252</c:v>
                </c:pt>
                <c:pt idx="14">
                  <c:v>6.9522119758586645E-2</c:v>
                </c:pt>
                <c:pt idx="15">
                  <c:v>0.13360931269986709</c:v>
                </c:pt>
                <c:pt idx="16">
                  <c:v>2.6441441299933265E-2</c:v>
                </c:pt>
                <c:pt idx="17">
                  <c:v>9.4911583924603624E-2</c:v>
                </c:pt>
                <c:pt idx="18">
                  <c:v>0.1636496079166033</c:v>
                </c:pt>
                <c:pt idx="19">
                  <c:v>3.9805385446413134E-2</c:v>
                </c:pt>
                <c:pt idx="20">
                  <c:v>0.22531968612409539</c:v>
                </c:pt>
                <c:pt idx="21">
                  <c:v>0.13474304261806075</c:v>
                </c:pt>
                <c:pt idx="22">
                  <c:v>0.24872538948666781</c:v>
                </c:pt>
                <c:pt idx="23">
                  <c:v>0.31030388162025768</c:v>
                </c:pt>
                <c:pt idx="24">
                  <c:v>0.16874820286135195</c:v>
                </c:pt>
                <c:pt idx="25">
                  <c:v>0.21791362027521013</c:v>
                </c:pt>
                <c:pt idx="26">
                  <c:v>5.186912803568608E-2</c:v>
                </c:pt>
                <c:pt idx="27">
                  <c:v>0.25842868623501408</c:v>
                </c:pt>
                <c:pt idx="28">
                  <c:v>0.13423625825963201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排出量比較シート!$CA$21:$CA$50</c:f>
              <c:numCache>
                <c:formatCode>0%</c:formatCode>
                <c:ptCount val="30"/>
                <c:pt idx="0">
                  <c:v>7.7851221990135527E-2</c:v>
                </c:pt>
                <c:pt idx="1">
                  <c:v>0.14566764782381891</c:v>
                </c:pt>
                <c:pt idx="2">
                  <c:v>0.23989054279249136</c:v>
                </c:pt>
                <c:pt idx="3">
                  <c:v>0.24610689316164383</c:v>
                </c:pt>
                <c:pt idx="4">
                  <c:v>7.1702626608138073E-2</c:v>
                </c:pt>
                <c:pt idx="5">
                  <c:v>0.21083231519366019</c:v>
                </c:pt>
                <c:pt idx="6">
                  <c:v>6.5671721635667535E-2</c:v>
                </c:pt>
                <c:pt idx="7">
                  <c:v>0.23957537176782695</c:v>
                </c:pt>
                <c:pt idx="8">
                  <c:v>7.1600669229325828E-2</c:v>
                </c:pt>
                <c:pt idx="9">
                  <c:v>0.22571602427506829</c:v>
                </c:pt>
                <c:pt idx="10">
                  <c:v>0.19991107210885317</c:v>
                </c:pt>
                <c:pt idx="11">
                  <c:v>0.10185323752375872</c:v>
                </c:pt>
                <c:pt idx="12">
                  <c:v>0.20152378049932404</c:v>
                </c:pt>
                <c:pt idx="13">
                  <c:v>0.1780349835697293</c:v>
                </c:pt>
                <c:pt idx="14">
                  <c:v>8.9837847460508491E-2</c:v>
                </c:pt>
                <c:pt idx="15">
                  <c:v>0.15910902653780987</c:v>
                </c:pt>
                <c:pt idx="16">
                  <c:v>3.793640814577659E-2</c:v>
                </c:pt>
                <c:pt idx="17">
                  <c:v>8.1243805763585322E-2</c:v>
                </c:pt>
                <c:pt idx="18">
                  <c:v>0.25149180881974631</c:v>
                </c:pt>
                <c:pt idx="19">
                  <c:v>3.7514730612287585E-2</c:v>
                </c:pt>
                <c:pt idx="20">
                  <c:v>0.21520904411927336</c:v>
                </c:pt>
                <c:pt idx="21">
                  <c:v>0.10157935185094991</c:v>
                </c:pt>
                <c:pt idx="22">
                  <c:v>0.17529571969301275</c:v>
                </c:pt>
                <c:pt idx="23">
                  <c:v>0.3894535267223167</c:v>
                </c:pt>
                <c:pt idx="24">
                  <c:v>0.24261013190881117</c:v>
                </c:pt>
                <c:pt idx="25">
                  <c:v>0.19727907341825904</c:v>
                </c:pt>
                <c:pt idx="26">
                  <c:v>6.837790759904086E-2</c:v>
                </c:pt>
                <c:pt idx="27">
                  <c:v>0.25414808835766828</c:v>
                </c:pt>
                <c:pt idx="28">
                  <c:v>0.16127714653327502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排出量比較シート!$CB$21:$CB$50</c:f>
              <c:numCache>
                <c:formatCode>0%</c:formatCode>
                <c:ptCount val="30"/>
                <c:pt idx="0">
                  <c:v>0.11310335182410798</c:v>
                </c:pt>
                <c:pt idx="1">
                  <c:v>0.23411376680649673</c:v>
                </c:pt>
                <c:pt idx="2">
                  <c:v>0.25090048231397893</c:v>
                </c:pt>
                <c:pt idx="3">
                  <c:v>0.33723326962499395</c:v>
                </c:pt>
                <c:pt idx="4">
                  <c:v>0.11883797283639509</c:v>
                </c:pt>
                <c:pt idx="5">
                  <c:v>0.34310823812968022</c:v>
                </c:pt>
                <c:pt idx="6">
                  <c:v>0.14800223810278018</c:v>
                </c:pt>
                <c:pt idx="7">
                  <c:v>0.25476673884693124</c:v>
                </c:pt>
                <c:pt idx="8">
                  <c:v>0.205801164230909</c:v>
                </c:pt>
                <c:pt idx="9">
                  <c:v>0.28001436254218115</c:v>
                </c:pt>
                <c:pt idx="10">
                  <c:v>0.29330518820562884</c:v>
                </c:pt>
                <c:pt idx="11">
                  <c:v>0.31607376034960832</c:v>
                </c:pt>
                <c:pt idx="12">
                  <c:v>0.27232670656181568</c:v>
                </c:pt>
                <c:pt idx="13">
                  <c:v>0.29525267631368762</c:v>
                </c:pt>
                <c:pt idx="14">
                  <c:v>0.20681457658331129</c:v>
                </c:pt>
                <c:pt idx="15">
                  <c:v>0.25175070934962968</c:v>
                </c:pt>
                <c:pt idx="16">
                  <c:v>3.9244015255472532E-2</c:v>
                </c:pt>
                <c:pt idx="17">
                  <c:v>0.15331241753657582</c:v>
                </c:pt>
                <c:pt idx="18">
                  <c:v>0.31064764748683599</c:v>
                </c:pt>
                <c:pt idx="19">
                  <c:v>0.13339253113440711</c:v>
                </c:pt>
                <c:pt idx="20">
                  <c:v>0.3180484441079609</c:v>
                </c:pt>
                <c:pt idx="21">
                  <c:v>0.25671536444034732</c:v>
                </c:pt>
                <c:pt idx="22">
                  <c:v>0.26093839821443182</c:v>
                </c:pt>
                <c:pt idx="23">
                  <c:v>0.23389771745909391</c:v>
                </c:pt>
                <c:pt idx="24">
                  <c:v>0.24425976057810722</c:v>
                </c:pt>
                <c:pt idx="25">
                  <c:v>0.34498276280248713</c:v>
                </c:pt>
                <c:pt idx="26">
                  <c:v>9.8926098927943532E-2</c:v>
                </c:pt>
                <c:pt idx="27">
                  <c:v>0.28011797456253479</c:v>
                </c:pt>
                <c:pt idx="28">
                  <c:v>0.1902397526836013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排出量比較シート!$CH$21:$CH$50</c:f>
              <c:numCache>
                <c:formatCode>0%</c:formatCode>
                <c:ptCount val="30"/>
                <c:pt idx="0">
                  <c:v>7.0890408051705357E-3</c:v>
                </c:pt>
                <c:pt idx="1">
                  <c:v>0</c:v>
                </c:pt>
                <c:pt idx="2">
                  <c:v>2.8413362110631699E-2</c:v>
                </c:pt>
                <c:pt idx="3">
                  <c:v>2.2435299496232686E-2</c:v>
                </c:pt>
                <c:pt idx="4">
                  <c:v>5.1149452713719961E-3</c:v>
                </c:pt>
                <c:pt idx="5">
                  <c:v>2.429367481963382E-2</c:v>
                </c:pt>
                <c:pt idx="6">
                  <c:v>8.9192341984376221E-3</c:v>
                </c:pt>
                <c:pt idx="7">
                  <c:v>3.5580870378448815E-2</c:v>
                </c:pt>
                <c:pt idx="8">
                  <c:v>1.0912972613232361E-2</c:v>
                </c:pt>
                <c:pt idx="9">
                  <c:v>2.4069001294525025E-2</c:v>
                </c:pt>
                <c:pt idx="10">
                  <c:v>1.9222910614818046E-2</c:v>
                </c:pt>
                <c:pt idx="11">
                  <c:v>1.690385519440148E-2</c:v>
                </c:pt>
                <c:pt idx="12">
                  <c:v>1.75815933262117E-2</c:v>
                </c:pt>
                <c:pt idx="13">
                  <c:v>1.8152426452681902E-2</c:v>
                </c:pt>
                <c:pt idx="14">
                  <c:v>1.5141082372460033E-2</c:v>
                </c:pt>
                <c:pt idx="15">
                  <c:v>2.1817249323965986E-2</c:v>
                </c:pt>
                <c:pt idx="16">
                  <c:v>2.6605354507856643E-3</c:v>
                </c:pt>
                <c:pt idx="17">
                  <c:v>1.7086979176114826E-2</c:v>
                </c:pt>
                <c:pt idx="18">
                  <c:v>2.0989899658881404E-2</c:v>
                </c:pt>
                <c:pt idx="19">
                  <c:v>3.9960198913448547E-3</c:v>
                </c:pt>
                <c:pt idx="20">
                  <c:v>3.1464242286450214E-2</c:v>
                </c:pt>
                <c:pt idx="21">
                  <c:v>8.4736620130345004E-3</c:v>
                </c:pt>
                <c:pt idx="22">
                  <c:v>2.0051760136675655E-2</c:v>
                </c:pt>
                <c:pt idx="23">
                  <c:v>3.7691591606498341E-2</c:v>
                </c:pt>
                <c:pt idx="24">
                  <c:v>1.2729009532654836E-2</c:v>
                </c:pt>
                <c:pt idx="25">
                  <c:v>2.8405679805140013E-2</c:v>
                </c:pt>
                <c:pt idx="26">
                  <c:v>0</c:v>
                </c:pt>
                <c:pt idx="27">
                  <c:v>3.1246865411570762E-2</c:v>
                </c:pt>
                <c:pt idx="28">
                  <c:v>1.624350335325574E-2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排出量比較シート!$BW$21:$BW$50</c15:sqref>
                        </c15:formulaRef>
                      </c:ext>
                    </c:extLst>
                    <c:numCache>
                      <c:formatCode>0%</c:formatCode>
                      <c:ptCount val="30"/>
                      <c:pt idx="0">
                        <c:v>0.70835383814409658</c:v>
                      </c:pt>
                      <c:pt idx="1">
                        <c:v>0.45476930720255987</c:v>
                      </c:pt>
                      <c:pt idx="2">
                        <c:v>0.25873062101831545</c:v>
                      </c:pt>
                      <c:pt idx="3">
                        <c:v>0.10611300197192232</c:v>
                      </c:pt>
                      <c:pt idx="4">
                        <c:v>0.726699638082976</c:v>
                      </c:pt>
                      <c:pt idx="5">
                        <c:v>0.21352217207653781</c:v>
                      </c:pt>
                      <c:pt idx="6">
                        <c:v>0.61740713635290134</c:v>
                      </c:pt>
                      <c:pt idx="7">
                        <c:v>7.6094473709912139E-2</c:v>
                      </c:pt>
                      <c:pt idx="8">
                        <c:v>0.60533022463850183</c:v>
                      </c:pt>
                      <c:pt idx="9">
                        <c:v>0.24019566417083757</c:v>
                      </c:pt>
                      <c:pt idx="10">
                        <c:v>0.21139141561843194</c:v>
                      </c:pt>
                      <c:pt idx="11">
                        <c:v>0.36753308469727253</c:v>
                      </c:pt>
                      <c:pt idx="12">
                        <c:v>0.24781314718128153</c:v>
                      </c:pt>
                      <c:pt idx="13">
                        <c:v>0.3017630460591153</c:v>
                      </c:pt>
                      <c:pt idx="14">
                        <c:v>0.5759242953922652</c:v>
                      </c:pt>
                      <c:pt idx="15">
                        <c:v>0.41580622081429236</c:v>
                      </c:pt>
                      <c:pt idx="16">
                        <c:v>0.88483428586610868</c:v>
                      </c:pt>
                      <c:pt idx="17">
                        <c:v>0.64515287781736019</c:v>
                      </c:pt>
                      <c:pt idx="18">
                        <c:v>0.21062275840269915</c:v>
                      </c:pt>
                      <c:pt idx="19">
                        <c:v>0.74962329947117023</c:v>
                      </c:pt>
                      <c:pt idx="20">
                        <c:v>0.18806798507344147</c:v>
                      </c:pt>
                      <c:pt idx="21">
                        <c:v>0.41223529154114363</c:v>
                      </c:pt>
                      <c:pt idx="22">
                        <c:v>0.26164224360804378</c:v>
                      </c:pt>
                      <c:pt idx="23">
                        <c:v>1.249185744125189E-2</c:v>
                      </c:pt>
                      <c:pt idx="24">
                        <c:v>0.24780917350208659</c:v>
                      </c:pt>
                      <c:pt idx="25">
                        <c:v>0.17609992285153303</c:v>
                      </c:pt>
                      <c:pt idx="26">
                        <c:v>0.76730874853221487</c:v>
                      </c:pt>
                      <c:pt idx="27">
                        <c:v>0.14098074546812442</c:v>
                      </c:pt>
                      <c:pt idx="28">
                        <c:v>0.46847303797773221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2.420408457438886E-3</c:v>
                      </c:pt>
                      <c:pt idx="1">
                        <c:v>6.354652145616496E-3</c:v>
                      </c:pt>
                      <c:pt idx="2">
                        <c:v>1.0825190544794696E-2</c:v>
                      </c:pt>
                      <c:pt idx="3">
                        <c:v>7.250969194041142E-3</c:v>
                      </c:pt>
                      <c:pt idx="4">
                        <c:v>4.0778901070584921E-3</c:v>
                      </c:pt>
                      <c:pt idx="5">
                        <c:v>1.0441883091149249E-2</c:v>
                      </c:pt>
                      <c:pt idx="6">
                        <c:v>1.165626590575532E-2</c:v>
                      </c:pt>
                      <c:pt idx="7">
                        <c:v>1.051872605039867E-2</c:v>
                      </c:pt>
                      <c:pt idx="8">
                        <c:v>5.5257095684878976E-3</c:v>
                      </c:pt>
                      <c:pt idx="9">
                        <c:v>1.075269854623572E-2</c:v>
                      </c:pt>
                      <c:pt idx="10">
                        <c:v>1.2030638986107565E-2</c:v>
                      </c:pt>
                      <c:pt idx="11">
                        <c:v>8.320704876698547E-3</c:v>
                      </c:pt>
                      <c:pt idx="12">
                        <c:v>1.2248845782326233E-2</c:v>
                      </c:pt>
                      <c:pt idx="13">
                        <c:v>4.5894026858548298E-3</c:v>
                      </c:pt>
                      <c:pt idx="14">
                        <c:v>3.5577859814825107E-3</c:v>
                      </c:pt>
                      <c:pt idx="15">
                        <c:v>4.0819988219559997E-3</c:v>
                      </c:pt>
                      <c:pt idx="16">
                        <c:v>2.2714199353341671E-3</c:v>
                      </c:pt>
                      <c:pt idx="17">
                        <c:v>3.6764510385393786E-3</c:v>
                      </c:pt>
                      <c:pt idx="18">
                        <c:v>7.7379574770297683E-3</c:v>
                      </c:pt>
                      <c:pt idx="19">
                        <c:v>2.0181768506987636E-3</c:v>
                      </c:pt>
                      <c:pt idx="20">
                        <c:v>6.4214088560499418E-3</c:v>
                      </c:pt>
                      <c:pt idx="21">
                        <c:v>8.6917091049408916E-3</c:v>
                      </c:pt>
                      <c:pt idx="22">
                        <c:v>6.0281388640605069E-3</c:v>
                      </c:pt>
                      <c:pt idx="23">
                        <c:v>8.6673124399732106E-3</c:v>
                      </c:pt>
                      <c:pt idx="24">
                        <c:v>2.1784034826109865E-2</c:v>
                      </c:pt>
                      <c:pt idx="25">
                        <c:v>1.3928400125336332E-2</c:v>
                      </c:pt>
                      <c:pt idx="26">
                        <c:v>1.9345835183192661E-3</c:v>
                      </c:pt>
                      <c:pt idx="27">
                        <c:v>5.7321662260406457E-3</c:v>
                      </c:pt>
                      <c:pt idx="28">
                        <c:v>6.7763185133921716E-3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4.1338345396156285E-3</c:v>
                      </c:pt>
                      <c:pt idx="1">
                        <c:v>5.4307473108599388E-2</c:v>
                      </c:pt>
                      <c:pt idx="2">
                        <c:v>2.0512002561684277E-2</c:v>
                      </c:pt>
                      <c:pt idx="3">
                        <c:v>1.9237160311327255E-2</c:v>
                      </c:pt>
                      <c:pt idx="4">
                        <c:v>1.0217284416228314E-2</c:v>
                      </c:pt>
                      <c:pt idx="5">
                        <c:v>3.1788638148245431E-2</c:v>
                      </c:pt>
                      <c:pt idx="6">
                        <c:v>5.7994432118072904E-2</c:v>
                      </c:pt>
                      <c:pt idx="7">
                        <c:v>1.0549466768908344E-2</c:v>
                      </c:pt>
                      <c:pt idx="8">
                        <c:v>2.344614728984248E-2</c:v>
                      </c:pt>
                      <c:pt idx="9">
                        <c:v>2.8380789211695848E-2</c:v>
                      </c:pt>
                      <c:pt idx="10">
                        <c:v>1.2513721938089884E-2</c:v>
                      </c:pt>
                      <c:pt idx="11">
                        <c:v>4.6003307878126717E-2</c:v>
                      </c:pt>
                      <c:pt idx="12">
                        <c:v>2.2728696067321794E-2</c:v>
                      </c:pt>
                      <c:pt idx="13">
                        <c:v>1.4541928809478511E-2</c:v>
                      </c:pt>
                      <c:pt idx="14">
                        <c:v>3.920229245138572E-2</c:v>
                      </c:pt>
                      <c:pt idx="15">
                        <c:v>1.3825482452479077E-2</c:v>
                      </c:pt>
                      <c:pt idx="16">
                        <c:v>6.6118940465891007E-3</c:v>
                      </c:pt>
                      <c:pt idx="17">
                        <c:v>4.6158847432209845E-3</c:v>
                      </c:pt>
                      <c:pt idx="18">
                        <c:v>3.486032023820413E-2</c:v>
                      </c:pt>
                      <c:pt idx="19">
                        <c:v>3.3649856593678376E-2</c:v>
                      </c:pt>
                      <c:pt idx="20">
                        <c:v>1.5469189432728589E-2</c:v>
                      </c:pt>
                      <c:pt idx="21">
                        <c:v>7.7561578431523143E-2</c:v>
                      </c:pt>
                      <c:pt idx="22">
                        <c:v>2.7318349997107656E-2</c:v>
                      </c:pt>
                      <c:pt idx="23">
                        <c:v>7.4941127106081173E-3</c:v>
                      </c:pt>
                      <c:pt idx="24">
                        <c:v>6.2059686790878518E-2</c:v>
                      </c:pt>
                      <c:pt idx="25">
                        <c:v>2.1390540722034248E-2</c:v>
                      </c:pt>
                      <c:pt idx="26">
                        <c:v>1.1583533386795257E-2</c:v>
                      </c:pt>
                      <c:pt idx="27">
                        <c:v>2.9345473739047119E-2</c:v>
                      </c:pt>
                      <c:pt idx="28">
                        <c:v>2.2753982679111665E-2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0.10873360726632071</c:v>
                      </c:pt>
                      <c:pt idx="1">
                        <c:v>0.22314046275405716</c:v>
                      </c:pt>
                      <c:pt idx="2">
                        <c:v>0.23845612743589098</c:v>
                      </c:pt>
                      <c:pt idx="3">
                        <c:v>0.32427425851721459</c:v>
                      </c:pt>
                      <c:pt idx="4">
                        <c:v>0.11563268722913626</c:v>
                      </c:pt>
                      <c:pt idx="5">
                        <c:v>0.33053560827250972</c:v>
                      </c:pt>
                      <c:pt idx="6">
                        <c:v>0.14372319426518634</c:v>
                      </c:pt>
                      <c:pt idx="7">
                        <c:v>0.24147403700674724</c:v>
                      </c:pt>
                      <c:pt idx="8">
                        <c:v>0.20022410990973946</c:v>
                      </c:pt>
                      <c:pt idx="9">
                        <c:v>0.27144141313413872</c:v>
                      </c:pt>
                      <c:pt idx="10">
                        <c:v>0.28287895979224309</c:v>
                      </c:pt>
                      <c:pt idx="11">
                        <c:v>0.30810063541868299</c:v>
                      </c:pt>
                      <c:pt idx="12">
                        <c:v>0.26239276526437316</c:v>
                      </c:pt>
                      <c:pt idx="13">
                        <c:v>0.28164932857712505</c:v>
                      </c:pt>
                      <c:pt idx="14">
                        <c:v>0.20117064156363587</c:v>
                      </c:pt>
                      <c:pt idx="15">
                        <c:v>0.24194571395556477</c:v>
                      </c:pt>
                      <c:pt idx="16">
                        <c:v>3.3182220761261587E-2</c:v>
                      </c:pt>
                      <c:pt idx="17">
                        <c:v>0.14738416574125915</c:v>
                      </c:pt>
                      <c:pt idx="18">
                        <c:v>0.30118299925036068</c:v>
                      </c:pt>
                      <c:pt idx="19">
                        <c:v>9.7154588845001832E-2</c:v>
                      </c:pt>
                      <c:pt idx="20">
                        <c:v>0.30333248213046393</c:v>
                      </c:pt>
                      <c:pt idx="21">
                        <c:v>0.2203436401353685</c:v>
                      </c:pt>
                      <c:pt idx="22">
                        <c:v>0.24638101040199425</c:v>
                      </c:pt>
                      <c:pt idx="23">
                        <c:v>0.21420633402585795</c:v>
                      </c:pt>
                      <c:pt idx="24">
                        <c:v>0.2260846786016657</c:v>
                      </c:pt>
                      <c:pt idx="25">
                        <c:v>0.33442623567758389</c:v>
                      </c:pt>
                      <c:pt idx="26">
                        <c:v>9.5208352282780587E-2</c:v>
                      </c:pt>
                      <c:pt idx="27">
                        <c:v>0.26308279634126852</c:v>
                      </c:pt>
                      <c:pt idx="28">
                        <c:v>0.18435013411484552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6.6709831653412544E-2</c:v>
                      </c:pt>
                      <c:pt idx="1">
                        <c:v>9.5096854466519665E-2</c:v>
                      </c:pt>
                      <c:pt idx="2">
                        <c:v>0.14423526180402627</c:v>
                      </c:pt>
                      <c:pt idx="3">
                        <c:v>0.1634053289105489</c:v>
                      </c:pt>
                      <c:pt idx="4">
                        <c:v>5.631809607843314E-2</c:v>
                      </c:pt>
                      <c:pt idx="5">
                        <c:v>0.17898168672859749</c:v>
                      </c:pt>
                      <c:pt idx="6">
                        <c:v>6.3139812687405442E-2</c:v>
                      </c:pt>
                      <c:pt idx="7">
                        <c:v>0.16705932994227424</c:v>
                      </c:pt>
                      <c:pt idx="8">
                        <c:v>8.8629996471215597E-2</c:v>
                      </c:pt>
                      <c:pt idx="9">
                        <c:v>0.13916323943354203</c:v>
                      </c:pt>
                      <c:pt idx="10">
                        <c:v>0.15605644895274848</c:v>
                      </c:pt>
                      <c:pt idx="11">
                        <c:v>0.12423809110349299</c:v>
                      </c:pt>
                      <c:pt idx="12">
                        <c:v>0.15205794279011703</c:v>
                      </c:pt>
                      <c:pt idx="13">
                        <c:v>0.17813326480012801</c:v>
                      </c:pt>
                      <c:pt idx="14">
                        <c:v>8.612706864855639E-2</c:v>
                      </c:pt>
                      <c:pt idx="15">
                        <c:v>0.13476974905447084</c:v>
                      </c:pt>
                      <c:pt idx="16">
                        <c:v>1.9425487941019684E-2</c:v>
                      </c:pt>
                      <c:pt idx="17">
                        <c:v>7.9905608484375223E-2</c:v>
                      </c:pt>
                      <c:pt idx="18">
                        <c:v>0.1516411197615114</c:v>
                      </c:pt>
                      <c:pt idx="19">
                        <c:v>3.6503794394777779E-2</c:v>
                      </c:pt>
                      <c:pt idx="20">
                        <c:v>0.17401941672611104</c:v>
                      </c:pt>
                      <c:pt idx="21">
                        <c:v>0.10329590766268469</c:v>
                      </c:pt>
                      <c:pt idx="22">
                        <c:v>0.13569777609242575</c:v>
                      </c:pt>
                      <c:pt idx="23">
                        <c:v>0.15533899364656675</c:v>
                      </c:pt>
                      <c:pt idx="24">
                        <c:v>9.9897460855583625E-2</c:v>
                      </c:pt>
                      <c:pt idx="25">
                        <c:v>0.17089892794801198</c:v>
                      </c:pt>
                      <c:pt idx="26">
                        <c:v>5.5974066373970635E-2</c:v>
                      </c:pt>
                      <c:pt idx="27">
                        <c:v>0.17501373615187849</c:v>
                      </c:pt>
                      <c:pt idx="28">
                        <c:v>9.8857248727676164E-2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4.2023775612908168E-2</c:v>
                      </c:pt>
                      <c:pt idx="1">
                        <c:v>0.1280436082875375</c:v>
                      </c:pt>
                      <c:pt idx="2">
                        <c:v>9.42208656318647E-2</c:v>
                      </c:pt>
                      <c:pt idx="3">
                        <c:v>0.16086892960666568</c:v>
                      </c:pt>
                      <c:pt idx="4">
                        <c:v>5.9314591150703116E-2</c:v>
                      </c:pt>
                      <c:pt idx="5">
                        <c:v>0.15155392154391226</c:v>
                      </c:pt>
                      <c:pt idx="6">
                        <c:v>8.0583381577780888E-2</c:v>
                      </c:pt>
                      <c:pt idx="7">
                        <c:v>7.4414707064472979E-2</c:v>
                      </c:pt>
                      <c:pt idx="8">
                        <c:v>0.11159411343852386</c:v>
                      </c:pt>
                      <c:pt idx="9">
                        <c:v>0.13227817370059666</c:v>
                      </c:pt>
                      <c:pt idx="10">
                        <c:v>0.12682251083949464</c:v>
                      </c:pt>
                      <c:pt idx="11">
                        <c:v>0.18386254431519</c:v>
                      </c:pt>
                      <c:pt idx="12">
                        <c:v>0.11033482247425615</c:v>
                      </c:pt>
                      <c:pt idx="13">
                        <c:v>0.10351606377699703</c:v>
                      </c:pt>
                      <c:pt idx="14">
                        <c:v>0.11504357291507948</c:v>
                      </c:pt>
                      <c:pt idx="15">
                        <c:v>0.10717596490109391</c:v>
                      </c:pt>
                      <c:pt idx="16">
                        <c:v>1.3756732820241903E-2</c:v>
                      </c:pt>
                      <c:pt idx="17">
                        <c:v>6.7478557256883939E-2</c:v>
                      </c:pt>
                      <c:pt idx="18">
                        <c:v>0.14954187948884931</c:v>
                      </c:pt>
                      <c:pt idx="19">
                        <c:v>6.065079445022404E-2</c:v>
                      </c:pt>
                      <c:pt idx="20">
                        <c:v>0.12931306540435294</c:v>
                      </c:pt>
                      <c:pt idx="21">
                        <c:v>0.11704773247268381</c:v>
                      </c:pt>
                      <c:pt idx="22">
                        <c:v>0.11068323430956847</c:v>
                      </c:pt>
                      <c:pt idx="23">
                        <c:v>5.8867340379291193E-2</c:v>
                      </c:pt>
                      <c:pt idx="24">
                        <c:v>0.12618721774608208</c:v>
                      </c:pt>
                      <c:pt idx="25">
                        <c:v>0.16352730772957189</c:v>
                      </c:pt>
                      <c:pt idx="26">
                        <c:v>3.9234285908809945E-2</c:v>
                      </c:pt>
                      <c:pt idx="27">
                        <c:v>8.8069060189389994E-2</c:v>
                      </c:pt>
                      <c:pt idx="28">
                        <c:v>8.5492885387169357E-2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4.3697445577872635E-3</c:v>
                      </c:pt>
                      <c:pt idx="1">
                        <c:v>6.0435498558541008E-3</c:v>
                      </c:pt>
                      <c:pt idx="2">
                        <c:v>1.2444354878087966E-2</c:v>
                      </c:pt>
                      <c:pt idx="3">
                        <c:v>1.2959011107779314E-2</c:v>
                      </c:pt>
                      <c:pt idx="4">
                        <c:v>3.2052856072588322E-3</c:v>
                      </c:pt>
                      <c:pt idx="5">
                        <c:v>1.2572629857170458E-2</c:v>
                      </c:pt>
                      <c:pt idx="6">
                        <c:v>4.2790438375938629E-3</c:v>
                      </c:pt>
                      <c:pt idx="7">
                        <c:v>1.3292701840183996E-2</c:v>
                      </c:pt>
                      <c:pt idx="8">
                        <c:v>5.577054321169562E-3</c:v>
                      </c:pt>
                      <c:pt idx="9">
                        <c:v>8.5729494080424747E-3</c:v>
                      </c:pt>
                      <c:pt idx="10">
                        <c:v>1.0426228413385747E-2</c:v>
                      </c:pt>
                      <c:pt idx="11">
                        <c:v>7.9731249309253696E-3</c:v>
                      </c:pt>
                      <c:pt idx="12">
                        <c:v>9.9339412974424838E-3</c:v>
                      </c:pt>
                      <c:pt idx="13">
                        <c:v>1.3603347736562577E-2</c:v>
                      </c:pt>
                      <c:pt idx="14">
                        <c:v>5.6439350196753994E-3</c:v>
                      </c:pt>
                      <c:pt idx="15">
                        <c:v>9.8049953940649269E-3</c:v>
                      </c:pt>
                      <c:pt idx="16">
                        <c:v>1.3047095397556436E-3</c:v>
                      </c:pt>
                      <c:pt idx="17">
                        <c:v>5.9282517953166665E-3</c:v>
                      </c:pt>
                      <c:pt idx="18">
                        <c:v>9.4646482364753107E-3</c:v>
                      </c:pt>
                      <c:pt idx="19">
                        <c:v>2.3040833674782329E-3</c:v>
                      </c:pt>
                      <c:pt idx="20">
                        <c:v>1.4715961977496967E-2</c:v>
                      </c:pt>
                      <c:pt idx="21">
                        <c:v>6.8332973047930097E-3</c:v>
                      </c:pt>
                      <c:pt idx="22">
                        <c:v>9.4003485704076666E-3</c:v>
                      </c:pt>
                      <c:pt idx="23">
                        <c:v>1.9691383433235947E-2</c:v>
                      </c:pt>
                      <c:pt idx="24">
                        <c:v>6.5699269852126747E-3</c:v>
                      </c:pt>
                      <c:pt idx="25">
                        <c:v>1.055652712490323E-2</c:v>
                      </c:pt>
                      <c:pt idx="26">
                        <c:v>3.5248684499700951E-3</c:v>
                      </c:pt>
                      <c:pt idx="27">
                        <c:v>1.7035178221266278E-2</c:v>
                      </c:pt>
                      <c:pt idx="28">
                        <c:v>5.889618568755796E-3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4.9297541965854759E-3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4.7570849544552995E-3</c:v>
                      </c:pt>
                      <c:pt idx="17">
                        <c:v>0</c:v>
                      </c:pt>
                      <c:pt idx="18">
                        <c:v>0</c:v>
                      </c:pt>
                      <c:pt idx="19">
                        <c:v>3.3933858921927032E-2</c:v>
                      </c:pt>
                      <c:pt idx="20">
                        <c:v>0</c:v>
                      </c:pt>
                      <c:pt idx="21">
                        <c:v>2.953842700018585E-2</c:v>
                      </c:pt>
                      <c:pt idx="22">
                        <c:v>5.1570392420298957E-3</c:v>
                      </c:pt>
                      <c:pt idx="23">
                        <c:v>0</c:v>
                      </c:pt>
                      <c:pt idx="24">
                        <c:v>1.1605154991228864E-2</c:v>
                      </c:pt>
                      <c:pt idx="25">
                        <c:v>0</c:v>
                      </c:pt>
                      <c:pt idx="26">
                        <c:v>1.9287819519284404E-4</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排出量比較シート!$BE$21:$BE$50</c:f>
              <c:numCache>
                <c:formatCode>#,##0_);[Red]\(#,##0\)</c:formatCode>
                <c:ptCount val="30"/>
                <c:pt idx="0">
                  <c:v>585.03487389982945</c:v>
                </c:pt>
                <c:pt idx="1">
                  <c:v>314.6867582910794</c:v>
                </c:pt>
                <c:pt idx="2">
                  <c:v>83.78454005752323</c:v>
                </c:pt>
                <c:pt idx="3">
                  <c:v>37.741906054128719</c:v>
                </c:pt>
                <c:pt idx="4">
                  <c:v>837.63761413184307</c:v>
                </c:pt>
                <c:pt idx="5">
                  <c:v>73.771151040509096</c:v>
                </c:pt>
                <c:pt idx="6">
                  <c:v>590.45508015182497</c:v>
                </c:pt>
                <c:pt idx="7">
                  <c:v>25.827389509672606</c:v>
                </c:pt>
                <c:pt idx="8">
                  <c:v>414.44734637521003</c:v>
                </c:pt>
                <c:pt idx="9">
                  <c:v>116.99029339163847</c:v>
                </c:pt>
                <c:pt idx="10">
                  <c:v>80.565587735055615</c:v>
                </c:pt>
                <c:pt idx="11">
                  <c:v>189.69570016991361</c:v>
                </c:pt>
                <c:pt idx="12">
                  <c:v>100.06251082533487</c:v>
                </c:pt>
                <c:pt idx="13">
                  <c:v>81.859337952415459</c:v>
                </c:pt>
                <c:pt idx="14">
                  <c:v>387.59913339010205</c:v>
                </c:pt>
                <c:pt idx="15">
                  <c:v>157.59331637586865</c:v>
                </c:pt>
                <c:pt idx="16">
                  <c:v>2433.6830382765052</c:v>
                </c:pt>
                <c:pt idx="17">
                  <c:v>382.92098405304648</c:v>
                </c:pt>
                <c:pt idx="18">
                  <c:v>93.465867810858043</c:v>
                </c:pt>
                <c:pt idx="19">
                  <c:v>1195.6221616834412</c:v>
                </c:pt>
                <c:pt idx="20">
                  <c:v>50.246020317834422</c:v>
                </c:pt>
                <c:pt idx="21">
                  <c:v>255.35994483431725</c:v>
                </c:pt>
                <c:pt idx="22">
                  <c:v>107.18323782697084</c:v>
                </c:pt>
                <c:pt idx="23">
                  <c:v>5.045866452309486</c:v>
                </c:pt>
                <c:pt idx="24">
                  <c:v>175.86002620561553</c:v>
                </c:pt>
                <c:pt idx="25">
                  <c:v>70.52738120232209</c:v>
                </c:pt>
                <c:pt idx="26">
                  <c:v>758.48146666719151</c:v>
                </c:pt>
                <c:pt idx="27">
                  <c:v>35.298249055746915</c:v>
                </c:pt>
                <c:pt idx="28">
                  <c:v>293.40517918027388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排出量比較シート!$BI$21:$BI$50</c:f>
              <c:numCache>
                <c:formatCode>#,##0_);[Red]\(#,##0\)</c:formatCode>
                <c:ptCount val="30"/>
                <c:pt idx="0">
                  <c:v>71.234743370955044</c:v>
                </c:pt>
                <c:pt idx="1">
                  <c:v>63.975782973771459</c:v>
                </c:pt>
                <c:pt idx="2">
                  <c:v>55.090706754104353</c:v>
                </c:pt>
                <c:pt idx="3">
                  <c:v>74.465171675825403</c:v>
                </c:pt>
                <c:pt idx="4">
                  <c:v>71.611896123975072</c:v>
                </c:pt>
                <c:pt idx="5">
                  <c:v>47.886009460811984</c:v>
                </c:pt>
                <c:pt idx="6">
                  <c:v>77.645587677656962</c:v>
                </c:pt>
                <c:pt idx="7">
                  <c:v>99.126594393014642</c:v>
                </c:pt>
                <c:pt idx="8">
                  <c:v>50.561438368705737</c:v>
                </c:pt>
                <c:pt idx="9">
                  <c:v>79.941917793247342</c:v>
                </c:pt>
                <c:pt idx="10">
                  <c:v>85.923044579571865</c:v>
                </c:pt>
                <c:pt idx="11">
                  <c:v>64.442864024603097</c:v>
                </c:pt>
                <c:pt idx="12">
                  <c:v>79.888898239950436</c:v>
                </c:pt>
                <c:pt idx="13">
                  <c:v>47.873000017889943</c:v>
                </c:pt>
                <c:pt idx="14">
                  <c:v>43.554863368001214</c:v>
                </c:pt>
                <c:pt idx="15">
                  <c:v>48.548004330204392</c:v>
                </c:pt>
                <c:pt idx="16">
                  <c:v>72.002707801853262</c:v>
                </c:pt>
                <c:pt idx="17">
                  <c:v>55.618491585950828</c:v>
                </c:pt>
                <c:pt idx="18">
                  <c:v>60.404352084351792</c:v>
                </c:pt>
                <c:pt idx="19">
                  <c:v>60.604515801018366</c:v>
                </c:pt>
                <c:pt idx="20">
                  <c:v>53.922146671506596</c:v>
                </c:pt>
                <c:pt idx="21">
                  <c:v>69.024602315711661</c:v>
                </c:pt>
                <c:pt idx="22">
                  <c:v>90.37359614316081</c:v>
                </c:pt>
                <c:pt idx="23">
                  <c:v>54.644766835034261</c:v>
                </c:pt>
                <c:pt idx="24">
                  <c:v>89.479283353438348</c:v>
                </c:pt>
                <c:pt idx="25">
                  <c:v>72.693972039390502</c:v>
                </c:pt>
                <c:pt idx="26">
                  <c:v>50.384757554699121</c:v>
                </c:pt>
                <c:pt idx="27">
                  <c:v>51.81281259297625</c:v>
                </c:pt>
                <c:pt idx="28">
                  <c:v>79.087046831413673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排出量比較シート!$BJ$21:$BJ$50</c:f>
              <c:numCache>
                <c:formatCode>#,##0_);[Red]\(#,##0\)</c:formatCode>
                <c:ptCount val="30"/>
                <c:pt idx="0">
                  <c:v>63.708441744350708</c:v>
                </c:pt>
                <c:pt idx="1">
                  <c:v>88.934583719645985</c:v>
                </c:pt>
                <c:pt idx="2">
                  <c:v>69.291103022451637</c:v>
                </c:pt>
                <c:pt idx="3">
                  <c:v>70.048747981996001</c:v>
                </c:pt>
                <c:pt idx="4">
                  <c:v>81.054301672879959</c:v>
                </c:pt>
                <c:pt idx="5">
                  <c:v>60.813993263244392</c:v>
                </c:pt>
                <c:pt idx="6">
                  <c:v>56.438046001283972</c:v>
                </c:pt>
                <c:pt idx="7">
                  <c:v>63.682962444340973</c:v>
                </c:pt>
                <c:pt idx="8">
                  <c:v>46.783241339452303</c:v>
                </c:pt>
                <c:pt idx="9">
                  <c:v>94.535725042648934</c:v>
                </c:pt>
                <c:pt idx="10">
                  <c:v>68.264140586091997</c:v>
                </c:pt>
                <c:pt idx="11">
                  <c:v>45.800156790857017</c:v>
                </c:pt>
                <c:pt idx="12">
                  <c:v>71.307070034298491</c:v>
                </c:pt>
                <c:pt idx="13">
                  <c:v>45.41627060734136</c:v>
                </c:pt>
                <c:pt idx="14">
                  <c:v>56.282449168769844</c:v>
                </c:pt>
                <c:pt idx="15">
                  <c:v>57.813527764220609</c:v>
                </c:pt>
                <c:pt idx="16">
                  <c:v>103.30466027882873</c:v>
                </c:pt>
                <c:pt idx="17">
                  <c:v>47.609129891480364</c:v>
                </c:pt>
                <c:pt idx="18">
                  <c:v>92.827596470747196</c:v>
                </c:pt>
                <c:pt idx="19">
                  <c:v>57.116946831831299</c:v>
                </c:pt>
                <c:pt idx="20">
                  <c:v>51.502528880867366</c:v>
                </c:pt>
                <c:pt idx="21">
                  <c:v>52.035891640610458</c:v>
                </c:pt>
                <c:pt idx="22">
                  <c:v>63.693154164344868</c:v>
                </c:pt>
                <c:pt idx="23">
                  <c:v>68.583083942426086</c:v>
                </c:pt>
                <c:pt idx="24">
                  <c:v>128.64481143731007</c:v>
                </c:pt>
                <c:pt idx="25">
                  <c:v>65.810477697135582</c:v>
                </c:pt>
                <c:pt idx="26">
                  <c:v>66.4210953017175</c:v>
                </c:pt>
                <c:pt idx="27">
                  <c:v>50.954588148793931</c:v>
                </c:pt>
                <c:pt idx="28">
                  <c:v>95.018539745379613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排出量比較シート!$BK$21:$BK$50</c:f>
              <c:numCache>
                <c:formatCode>#,##0_);[Red]\(#,##0\)</c:formatCode>
                <c:ptCount val="30"/>
                <c:pt idx="0">
                  <c:v>92.556521485173434</c:v>
                </c:pt>
                <c:pt idx="1">
                  <c:v>142.9336623816173</c:v>
                </c:pt>
                <c:pt idx="2">
                  <c:v>72.471265294685381</c:v>
                </c:pt>
                <c:pt idx="3">
                  <c:v>95.985805239474516</c:v>
                </c:pt>
                <c:pt idx="4">
                  <c:v>134.33718339380104</c:v>
                </c:pt>
                <c:pt idx="5">
                  <c:v>98.968614289587165</c:v>
                </c:pt>
                <c:pt idx="6">
                  <c:v>127.19260153827071</c:v>
                </c:pt>
                <c:pt idx="7">
                  <c:v>67.721070585583206</c:v>
                </c:pt>
                <c:pt idx="8">
                  <c:v>134.46865284621487</c:v>
                </c:pt>
                <c:pt idx="9">
                  <c:v>117.27727736787085</c:v>
                </c:pt>
                <c:pt idx="10">
                  <c:v>100.15566617239169</c:v>
                </c:pt>
                <c:pt idx="11">
                  <c:v>142.1283027759529</c:v>
                </c:pt>
                <c:pt idx="12">
                  <c:v>96.359940692351088</c:v>
                </c:pt>
                <c:pt idx="13">
                  <c:v>75.31820531076869</c:v>
                </c:pt>
                <c:pt idx="14">
                  <c:v>129.56711701076404</c:v>
                </c:pt>
                <c:pt idx="15">
                  <c:v>91.475618582760731</c:v>
                </c:pt>
                <c:pt idx="16">
                  <c:v>106.86540613874902</c:v>
                </c:pt>
                <c:pt idx="17">
                  <c:v>89.841566773909818</c:v>
                </c:pt>
                <c:pt idx="18">
                  <c:v>114.66247986694179</c:v>
                </c:pt>
                <c:pt idx="19">
                  <c:v>203.09286470184088</c:v>
                </c:pt>
                <c:pt idx="20">
                  <c:v>76.11343308186845</c:v>
                </c:pt>
                <c:pt idx="21">
                  <c:v>131.50716797345677</c:v>
                </c:pt>
                <c:pt idx="22">
                  <c:v>94.811154852924147</c:v>
                </c:pt>
                <c:pt idx="23">
                  <c:v>41.189578960666481</c:v>
                </c:pt>
                <c:pt idx="24">
                  <c:v>129.51953240396341</c:v>
                </c:pt>
                <c:pt idx="25">
                  <c:v>115.08306493905089</c:v>
                </c:pt>
                <c:pt idx="26">
                  <c:v>96.095070402713517</c:v>
                </c:pt>
                <c:pt idx="27">
                  <c:v>56.161335381839145</c:v>
                </c:pt>
                <c:pt idx="28">
                  <c:v>112.08223787484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排出量比較シート!$BQ$21:$BQ$50</c:f>
              <c:numCache>
                <c:formatCode>#,##0_);[Red]\(#,##0\)</c:formatCode>
                <c:ptCount val="30"/>
                <c:pt idx="0">
                  <c:v>5.8012158526780482</c:v>
                </c:pt>
                <c:pt idx="1">
                  <c:v>0</c:v>
                </c:pt>
                <c:pt idx="2">
                  <c:v>8.2070480074116059</c:v>
                </c:pt>
                <c:pt idx="3">
                  <c:v>6.3856994012759989</c:v>
                </c:pt>
                <c:pt idx="4">
                  <c:v>5.7820520206578028</c:v>
                </c:pt>
                <c:pt idx="5">
                  <c:v>7.0074427417049341</c:v>
                </c:pt>
                <c:pt idx="6">
                  <c:v>7.6651584190272004</c:v>
                </c:pt>
                <c:pt idx="7">
                  <c:v>9.4579639606845909</c:v>
                </c:pt>
                <c:pt idx="8">
                  <c:v>7.1304393798399994</c:v>
                </c:pt>
                <c:pt idx="9">
                  <c:v>10.08072198568185</c:v>
                </c:pt>
                <c:pt idx="10">
                  <c:v>6.5640960195005942</c:v>
                </c:pt>
                <c:pt idx="11">
                  <c:v>7.6011252768763242</c:v>
                </c:pt>
                <c:pt idx="12">
                  <c:v>6.2210618693258279</c:v>
                </c:pt>
                <c:pt idx="13">
                  <c:v>4.6306377287471241</c:v>
                </c:pt>
                <c:pt idx="14">
                  <c:v>9.4857259281812656</c:v>
                </c:pt>
                <c:pt idx="15">
                  <c:v>7.9274707222867358</c:v>
                </c:pt>
                <c:pt idx="16">
                  <c:v>7.2449059976119994</c:v>
                </c:pt>
                <c:pt idx="17">
                  <c:v>10.013024419558789</c:v>
                </c:pt>
                <c:pt idx="18">
                  <c:v>7.7475363696343651</c:v>
                </c:pt>
                <c:pt idx="19">
                  <c:v>6.0840222480000001</c:v>
                </c:pt>
                <c:pt idx="20">
                  <c:v>7.529832464542717</c:v>
                </c:pt>
                <c:pt idx="21">
                  <c:v>4.3407892477638113</c:v>
                </c:pt>
                <c:pt idx="22">
                  <c:v>7.2857446370531926</c:v>
                </c:pt>
                <c:pt idx="23">
                  <c:v>6.6375200472000007</c:v>
                </c:pt>
                <c:pt idx="24">
                  <c:v>6.7495987007154001</c:v>
                </c:pt>
                <c:pt idx="25">
                  <c:v>9.4758725540279283</c:v>
                </c:pt>
                <c:pt idx="26">
                  <c:v>0</c:v>
                </c:pt>
                <c:pt idx="27">
                  <c:v>6.264737886781524</c:v>
                </c:pt>
                <c:pt idx="28">
                  <c:v>9.5700724011575513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排出量比較シート!$BR$21:$BR$50</c:f>
              <c:numCache>
                <c:formatCode>#,##0_);[Red]\(#,##0\)</c:formatCode>
                <c:ptCount val="30"/>
                <c:pt idx="0">
                  <c:v>818.33579635298668</c:v>
                </c:pt>
                <c:pt idx="1">
                  <c:v>610.53078736611417</c:v>
                </c:pt>
                <c:pt idx="2">
                  <c:v>288.84466313617622</c:v>
                </c:pt>
                <c:pt idx="3">
                  <c:v>284.62733035270065</c:v>
                </c:pt>
                <c:pt idx="4">
                  <c:v>1130.4230473431569</c:v>
                </c:pt>
                <c:pt idx="5">
                  <c:v>288.44721079585759</c:v>
                </c:pt>
                <c:pt idx="6">
                  <c:v>859.39647378806376</c:v>
                </c:pt>
                <c:pt idx="7">
                  <c:v>265.815980893296</c:v>
                </c:pt>
                <c:pt idx="8">
                  <c:v>653.39111830942306</c:v>
                </c:pt>
                <c:pt idx="9">
                  <c:v>418.82593558108749</c:v>
                </c:pt>
                <c:pt idx="10">
                  <c:v>341.47253509261174</c:v>
                </c:pt>
                <c:pt idx="11">
                  <c:v>449.6681490382029</c:v>
                </c:pt>
                <c:pt idx="12">
                  <c:v>353.83948166126066</c:v>
                </c:pt>
                <c:pt idx="13">
                  <c:v>255.09745161716259</c:v>
                </c:pt>
                <c:pt idx="14">
                  <c:v>626.48928886581848</c:v>
                </c:pt>
                <c:pt idx="15">
                  <c:v>363.3579377753411</c:v>
                </c:pt>
                <c:pt idx="16">
                  <c:v>2723.1007184935484</c:v>
                </c:pt>
                <c:pt idx="17">
                  <c:v>586.00319672394619</c:v>
                </c:pt>
                <c:pt idx="18">
                  <c:v>369.10783260253316</c:v>
                </c:pt>
                <c:pt idx="19">
                  <c:v>1522.5205112661317</c:v>
                </c:pt>
                <c:pt idx="20">
                  <c:v>239.31396141661958</c:v>
                </c:pt>
                <c:pt idx="21">
                  <c:v>512.26839601185986</c:v>
                </c:pt>
                <c:pt idx="22">
                  <c:v>363.34688762445387</c:v>
                </c:pt>
                <c:pt idx="23">
                  <c:v>176.10081623763634</c:v>
                </c:pt>
                <c:pt idx="24">
                  <c:v>530.25325210104268</c:v>
                </c:pt>
                <c:pt idx="25">
                  <c:v>333.59076843192702</c:v>
                </c:pt>
                <c:pt idx="26">
                  <c:v>971.38238992632171</c:v>
                </c:pt>
                <c:pt idx="27">
                  <c:v>200.49172306613775</c:v>
                </c:pt>
                <c:pt idx="28">
                  <c:v>589.16307603306461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排出量比較シート!$BF$21:$BF$68</c15:sqref>
                        </c15:formulaRef>
                      </c:ext>
                    </c:extLst>
                    <c:numCache>
                      <c:formatCode>#,##0_);[Red]\(#,##0\)</c:formatCode>
                      <c:ptCount val="48"/>
                      <c:pt idx="0">
                        <c:v>579.67130223734387</c:v>
                      </c:pt>
                      <c:pt idx="1">
                        <c:v>277.65066319632115</c:v>
                      </c:pt>
                      <c:pt idx="2">
                        <c:v>74.732959071049009</c:v>
                      </c:pt>
                      <c:pt idx="3">
                        <c:v>30.202660466979111</c:v>
                      </c:pt>
                      <c:pt idx="4">
                        <c:v>821.47801938492694</c:v>
                      </c:pt>
                      <c:pt idx="5">
                        <c:v>61.589874978550476</c:v>
                      </c:pt>
                      <c:pt idx="6">
                        <c:v>530.59751587326969</c:v>
                      </c:pt>
                      <c:pt idx="7">
                        <c:v>20.22712716975942</c:v>
                      </c:pt>
                      <c:pt idx="8">
                        <c:v>395.51739242304501</c:v>
                      </c:pt>
                      <c:pt idx="9">
                        <c:v>100.60017376887174</c:v>
                      </c:pt>
                      <c:pt idx="10">
                        <c:v>72.184362588041878</c:v>
                      </c:pt>
                      <c:pt idx="11">
                        <c:v>165.2679219061236</c:v>
                      </c:pt>
                      <c:pt idx="12">
                        <c:v>87.686075547470352</c:v>
                      </c:pt>
                      <c:pt idx="13">
                        <c:v>76.978984041912767</c:v>
                      </c:pt>
                      <c:pt idx="14">
                        <c:v>360.81040226084781</c:v>
                      </c:pt>
                      <c:pt idx="15">
                        <c:v>151.08649090923939</c:v>
                      </c:pt>
                      <c:pt idx="16">
                        <c:v>2409.4928795897263</c:v>
                      </c:pt>
                      <c:pt idx="17">
                        <c:v>378.06164877662655</c:v>
                      </c:pt>
                      <c:pt idx="18">
                        <c:v>77.742509850787258</c:v>
                      </c:pt>
                      <c:pt idx="19">
                        <c:v>1141.3168491678507</c:v>
                      </c:pt>
                      <c:pt idx="20">
                        <c:v>45.007294523566955</c:v>
                      </c:pt>
                      <c:pt idx="21">
                        <c:v>211.17511157726307</c:v>
                      </c:pt>
                      <c:pt idx="22">
                        <c:v>95.066894886061874</c:v>
                      </c:pt>
                      <c:pt idx="23">
                        <c:v>2.1998262917286491</c:v>
                      </c:pt>
                      <c:pt idx="24">
                        <c:v>131.40162014995295</c:v>
                      </c:pt>
                      <c:pt idx="25">
                        <c:v>58.745308584845965</c:v>
                      </c:pt>
                      <c:pt idx="26">
                        <c:v>745.35020596059792</c:v>
                      </c:pt>
                      <c:pt idx="27">
                        <c:v>28.265472578052854</c:v>
                      </c:pt>
                      <c:pt idx="28">
                        <c:v>276.0070160935154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1.980706882517755</c:v>
                      </c:pt>
                      <c:pt idx="1">
                        <c:v>3.879710777901006</c:v>
                      </c:pt>
                      <c:pt idx="2">
                        <c:v>3.1267985162961436</c:v>
                      </c:pt>
                      <c:pt idx="3">
                        <c:v>2.0638240041696037</c:v>
                      </c:pt>
                      <c:pt idx="4">
                        <c:v>4.609740961551573</c:v>
                      </c:pt>
                      <c:pt idx="5">
                        <c:v>3.0119320530984282</c:v>
                      </c:pt>
                      <c:pt idx="6">
                        <c:v>10.017353816942153</c:v>
                      </c:pt>
                      <c:pt idx="7">
                        <c:v>2.7960454828345878</c:v>
                      </c:pt>
                      <c:pt idx="8">
                        <c:v>3.6104495544073867</c:v>
                      </c:pt>
                      <c:pt idx="9">
                        <c:v>4.5035090286485744</c:v>
                      </c:pt>
                      <c:pt idx="10">
                        <c:v>4.1081327933701584</c:v>
                      </c:pt>
                      <c:pt idx="11">
                        <c:v>3.7415559605981836</c:v>
                      </c:pt>
                      <c:pt idx="12">
                        <c:v>4.3341252425670334</c:v>
                      </c:pt>
                      <c:pt idx="13">
                        <c:v>1.1707449296065284</c:v>
                      </c:pt>
                      <c:pt idx="14">
                        <c:v>2.2289148094757563</c:v>
                      </c:pt>
                      <c:pt idx="15">
                        <c:v>1.4832266739473039</c:v>
                      </c:pt>
                      <c:pt idx="16">
                        <c:v>6.1853052579090395</c:v>
                      </c:pt>
                      <c:pt idx="17">
                        <c:v>2.1544120611831477</c:v>
                      </c:pt>
                      <c:pt idx="18">
                        <c:v>2.8561407131170236</c:v>
                      </c:pt>
                      <c:pt idx="19">
                        <c:v>3.0727156505513533</c:v>
                      </c:pt>
                      <c:pt idx="20">
                        <c:v>1.536732791217075</c:v>
                      </c:pt>
                      <c:pt idx="21">
                        <c:v>4.4524878817897484</c:v>
                      </c:pt>
                      <c:pt idx="22">
                        <c:v>2.190305494424396</c:v>
                      </c:pt>
                      <c:pt idx="23">
                        <c:v>1.5263207952659019</c:v>
                      </c:pt>
                      <c:pt idx="24">
                        <c:v>11.551055310427127</c:v>
                      </c:pt>
                      <c:pt idx="25">
                        <c:v>4.6463857008382954</c:v>
                      </c:pt>
                      <c:pt idx="26">
                        <c:v>1.8792203615370406</c:v>
                      </c:pt>
                      <c:pt idx="27">
                        <c:v>1.1492518835604091</c:v>
                      </c:pt>
                      <c:pt idx="28">
                        <c:v>3.9923566595299356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3.3828647799678371</c:v>
                      </c:pt>
                      <c:pt idx="1">
                        <c:v>33.156384316857256</c:v>
                      </c:pt>
                      <c:pt idx="2">
                        <c:v>5.9247824701780782</c:v>
                      </c:pt>
                      <c:pt idx="3">
                        <c:v>5.4754215829800046</c:v>
                      </c:pt>
                      <c:pt idx="4">
                        <c:v>11.549853785364558</c:v>
                      </c:pt>
                      <c:pt idx="5">
                        <c:v>9.1693440088601896</c:v>
                      </c:pt>
                      <c:pt idx="6">
                        <c:v>49.840210461613083</c:v>
                      </c:pt>
                      <c:pt idx="7">
                        <c:v>2.8042168570786012</c:v>
                      </c:pt>
                      <c:pt idx="8">
                        <c:v>15.319504397757626</c:v>
                      </c:pt>
                      <c:pt idx="9">
                        <c:v>11.886610594118148</c:v>
                      </c:pt>
                      <c:pt idx="10">
                        <c:v>4.273092353643583</c:v>
                      </c:pt>
                      <c:pt idx="11">
                        <c:v>20.686222303191819</c:v>
                      </c:pt>
                      <c:pt idx="12">
                        <c:v>8.0423100352974775</c:v>
                      </c:pt>
                      <c:pt idx="13">
                        <c:v>3.7096089808961672</c:v>
                      </c:pt>
                      <c:pt idx="14">
                        <c:v>24.559816319778484</c:v>
                      </c:pt>
                      <c:pt idx="15">
                        <c:v>5.0235987926819625</c:v>
                      </c:pt>
                      <c:pt idx="16">
                        <c:v>18.004853428869996</c:v>
                      </c:pt>
                      <c:pt idx="17">
                        <c:v>2.7049232152367884</c:v>
                      </c:pt>
                      <c:pt idx="18">
                        <c:v>12.86721724695375</c:v>
                      </c:pt>
                      <c:pt idx="19">
                        <c:v>51.232596865039213</c:v>
                      </c:pt>
                      <c:pt idx="20">
                        <c:v>3.7019930030503887</c:v>
                      </c:pt>
                      <c:pt idx="21">
                        <c:v>39.732345375264423</c:v>
                      </c:pt>
                      <c:pt idx="22">
                        <c:v>9.9260374464845746</c:v>
                      </c:pt>
                      <c:pt idx="23">
                        <c:v>1.3197193653149348</c:v>
                      </c:pt>
                      <c:pt idx="24">
                        <c:v>32.907350745235455</c:v>
                      </c:pt>
                      <c:pt idx="25">
                        <c:v>7.1356869166378312</c:v>
                      </c:pt>
                      <c:pt idx="26">
                        <c:v>11.252040345056516</c:v>
                      </c:pt>
                      <c:pt idx="27">
                        <c:v>5.8835245941336529</c:v>
                      </c:pt>
                      <c:pt idx="28">
                        <c:v>13.405806427228502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88.980603092617457</c:v>
                      </c:pt>
                      <c:pt idx="1">
                        <c:v>136.23412241847359</c:v>
                      </c:pt>
                      <c:pt idx="2">
                        <c:v>68.876779801977037</c:v>
                      </c:pt>
                      <c:pt idx="3">
                        <c:v>92.297316503856294</c:v>
                      </c:pt>
                      <c:pt idx="4">
                        <c:v>130.71385467003836</c:v>
                      </c:pt>
                      <c:pt idx="5">
                        <c:v>95.342074274917621</c:v>
                      </c:pt>
                      <c:pt idx="6">
                        <c:v>123.51520635305801</c:v>
                      </c:pt>
                      <c:pt idx="7">
                        <c:v>64.187658007212576</c:v>
                      </c:pt>
                      <c:pt idx="8">
                        <c:v>130.82465508643349</c:v>
                      </c:pt>
                      <c:pt idx="9">
                        <c:v>113.68670381135813</c:v>
                      </c:pt>
                      <c:pt idx="10">
                        <c:v>96.59539552461824</c:v>
                      </c:pt>
                      <c:pt idx="11">
                        <c:v>138.54304244621335</c:v>
                      </c:pt>
                      <c:pt idx="12">
                        <c:v>92.84492005281065</c:v>
                      </c:pt>
                      <c:pt idx="13">
                        <c:v>71.848025969709482</c:v>
                      </c:pt>
                      <c:pt idx="14">
                        <c:v>126.03125217388271</c:v>
                      </c:pt>
                      <c:pt idx="15">
                        <c:v>87.91289567647658</c:v>
                      </c:pt>
                      <c:pt idx="16">
                        <c:v>90.358529196202966</c:v>
                      </c:pt>
                      <c:pt idx="17">
                        <c:v>86.367592270869778</c:v>
                      </c:pt>
                      <c:pt idx="18">
                        <c:v>111.16900407003101</c:v>
                      </c:pt>
                      <c:pt idx="19">
                        <c:v>147.919854280143</c:v>
                      </c:pt>
                      <c:pt idx="20">
                        <c:v>72.591697924977296</c:v>
                      </c:pt>
                      <c:pt idx="21">
                        <c:v>112.87508310355969</c:v>
                      </c:pt>
                      <c:pt idx="22">
                        <c:v>89.521773299332807</c:v>
                      </c:pt>
                      <c:pt idx="23">
                        <c:v>37.721910265225361</c:v>
                      </c:pt>
                      <c:pt idx="24">
                        <c:v>119.88213607875225</c:v>
                      </c:pt>
                      <c:pt idx="25">
                        <c:v>111.56150494348194</c:v>
                      </c:pt>
                      <c:pt idx="26">
                        <c:v>92.483716781394577</c:v>
                      </c:pt>
                      <c:pt idx="27">
                        <c:v>52.745923147518724</c:v>
                      </c:pt>
                      <c:pt idx="28">
                        <c:v>108.61229208221039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361.57496336558455</c:v>
                </c:pt>
                <c:pt idx="2">
                  <c:v>3.4701424469874231</c:v>
                </c:pt>
                <c:pt idx="3">
                  <c:v>14.011428108269934</c:v>
                </c:pt>
                <c:pt idx="4">
                  <c:v>56.947147415954987</c:v>
                </c:pt>
                <c:pt idx="5">
                  <c:v>54.951983482775923</c:v>
                </c:pt>
                <c:pt idx="7">
                  <c:v>132.32220067123222</c:v>
                </c:pt>
                <c:pt idx="8">
                  <c:v>3.6332700700097198</c:v>
                </c:pt>
                <c:pt idx="9">
                  <c:v>0</c:v>
                </c:pt>
                <c:pt idx="10">
                  <c:v>5.1432857624399997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379.0565339208419</c:v>
                </c:pt>
                <c:pt idx="4">
                  <c:v>56.947147415954987</c:v>
                </c:pt>
                <c:pt idx="5">
                  <c:v>54.951983482775923</c:v>
                </c:pt>
                <c:pt idx="6">
                  <c:v>135.95547074124195</c:v>
                </c:pt>
                <c:pt idx="10">
                  <c:v>5.1432857624399997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-946807.43011679733</c:v>
                </c:pt>
                <c:pt idx="2">
                  <c:v>0</c:v>
                </c:pt>
                <c:pt idx="3">
                  <c:v>0</c:v>
                </c:pt>
                <c:pt idx="4">
                  <c:v>-144743.28344554783</c:v>
                </c:pt>
                <c:pt idx="5">
                  <c:v>-1794053.5839338626</c:v>
                </c:pt>
                <c:pt idx="6">
                  <c:v>0</c:v>
                </c:pt>
                <c:pt idx="7">
                  <c:v>-724198.41253209766</c:v>
                </c:pt>
                <c:pt idx="8">
                  <c:v>0</c:v>
                </c:pt>
                <c:pt idx="9">
                  <c:v>0</c:v>
                </c:pt>
                <c:pt idx="10">
                  <c:v>0</c:v>
                </c:pt>
                <c:pt idx="11">
                  <c:v>0</c:v>
                </c:pt>
                <c:pt idx="12">
                  <c:v>-199474.09823673521</c:v>
                </c:pt>
                <c:pt idx="13">
                  <c:v>0</c:v>
                </c:pt>
                <c:pt idx="14">
                  <c:v>0</c:v>
                </c:pt>
                <c:pt idx="15">
                  <c:v>0</c:v>
                </c:pt>
                <c:pt idx="16">
                  <c:v>0</c:v>
                </c:pt>
                <c:pt idx="17">
                  <c:v>0</c:v>
                </c:pt>
                <c:pt idx="18">
                  <c:v>-73953.066532431229</c:v>
                </c:pt>
                <c:pt idx="19">
                  <c:v>-3620906.0927524017</c:v>
                </c:pt>
                <c:pt idx="20">
                  <c:v>0</c:v>
                </c:pt>
                <c:pt idx="21">
                  <c:v>0</c:v>
                </c:pt>
                <c:pt idx="22">
                  <c:v>0</c:v>
                </c:pt>
                <c:pt idx="23">
                  <c:v>0</c:v>
                </c:pt>
                <c:pt idx="24">
                  <c:v>0</c:v>
                </c:pt>
                <c:pt idx="25">
                  <c:v>0</c:v>
                </c:pt>
                <c:pt idx="26">
                  <c:v>-431997.66017254745</c:v>
                </c:pt>
                <c:pt idx="27">
                  <c:v>0</c:v>
                </c:pt>
                <c:pt idx="28">
                  <c:v>0</c:v>
                </c:pt>
                <c:pt idx="29">
                  <c:v>0</c:v>
                </c:pt>
                <c:pt idx="30">
                  <c:v>0</c:v>
                </c:pt>
                <c:pt idx="31">
                  <c:v>0</c:v>
                </c:pt>
                <c:pt idx="32">
                  <c:v>0</c:v>
                </c:pt>
                <c:pt idx="33">
                  <c:v>-903747.27280300972</c:v>
                </c:pt>
                <c:pt idx="34">
                  <c:v>0</c:v>
                </c:pt>
                <c:pt idx="35">
                  <c:v>-142897.35252104647</c:v>
                </c:pt>
                <c:pt idx="36">
                  <c:v>-368200.86391909514</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196090.30904715724</c:v>
                </c:pt>
                <c:pt idx="1">
                  <c:v>0</c:v>
                </c:pt>
                <c:pt idx="2">
                  <c:v>392750.81388841505</c:v>
                </c:pt>
                <c:pt idx="3">
                  <c:v>1400411.1344872543</c:v>
                </c:pt>
                <c:pt idx="4">
                  <c:v>0</c:v>
                </c:pt>
                <c:pt idx="5">
                  <c:v>0</c:v>
                </c:pt>
                <c:pt idx="6">
                  <c:v>770076.95313774468</c:v>
                </c:pt>
                <c:pt idx="7">
                  <c:v>0</c:v>
                </c:pt>
                <c:pt idx="8">
                  <c:v>288741.13185049826</c:v>
                </c:pt>
                <c:pt idx="9">
                  <c:v>225406.46561998711</c:v>
                </c:pt>
                <c:pt idx="10">
                  <c:v>711093.80349153874</c:v>
                </c:pt>
                <c:pt idx="11">
                  <c:v>411937.48020326637</c:v>
                </c:pt>
                <c:pt idx="12">
                  <c:v>0</c:v>
                </c:pt>
                <c:pt idx="13">
                  <c:v>1256292.6492949538</c:v>
                </c:pt>
                <c:pt idx="14">
                  <c:v>629684.51283618901</c:v>
                </c:pt>
                <c:pt idx="15">
                  <c:v>852543.78216080251</c:v>
                </c:pt>
                <c:pt idx="16">
                  <c:v>471824.95396592375</c:v>
                </c:pt>
                <c:pt idx="17">
                  <c:v>1498252.3142995883</c:v>
                </c:pt>
                <c:pt idx="18">
                  <c:v>0</c:v>
                </c:pt>
                <c:pt idx="19">
                  <c:v>0</c:v>
                </c:pt>
                <c:pt idx="20">
                  <c:v>640323.32384141593</c:v>
                </c:pt>
                <c:pt idx="21">
                  <c:v>366767.39768868755</c:v>
                </c:pt>
                <c:pt idx="22">
                  <c:v>2670526.9611055907</c:v>
                </c:pt>
                <c:pt idx="23">
                  <c:v>857983.56581906811</c:v>
                </c:pt>
                <c:pt idx="24">
                  <c:v>1026561.7358406767</c:v>
                </c:pt>
                <c:pt idx="25">
                  <c:v>13398.050623176969</c:v>
                </c:pt>
                <c:pt idx="26">
                  <c:v>0</c:v>
                </c:pt>
                <c:pt idx="27">
                  <c:v>624394.78492987331</c:v>
                </c:pt>
                <c:pt idx="28">
                  <c:v>28473.277053234167</c:v>
                </c:pt>
                <c:pt idx="29">
                  <c:v>692551.01357466471</c:v>
                </c:pt>
                <c:pt idx="30">
                  <c:v>1627224.7653974467</c:v>
                </c:pt>
                <c:pt idx="31">
                  <c:v>1864177.8228155132</c:v>
                </c:pt>
                <c:pt idx="32">
                  <c:v>2496146.6245990442</c:v>
                </c:pt>
                <c:pt idx="33">
                  <c:v>0</c:v>
                </c:pt>
                <c:pt idx="34">
                  <c:v>495789.54388017423</c:v>
                </c:pt>
                <c:pt idx="35">
                  <c:v>0</c:v>
                </c:pt>
                <c:pt idx="36">
                  <c:v>0</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196090.30904715724</c:v>
                </c:pt>
                <c:pt idx="1">
                  <c:v>-946807.43011679733</c:v>
                </c:pt>
                <c:pt idx="2">
                  <c:v>392750.81388841505</c:v>
                </c:pt>
                <c:pt idx="3">
                  <c:v>1400411.1344872543</c:v>
                </c:pt>
                <c:pt idx="4">
                  <c:v>-144743.28344554783</c:v>
                </c:pt>
                <c:pt idx="5">
                  <c:v>-1794053.5839338626</c:v>
                </c:pt>
                <c:pt idx="6">
                  <c:v>770076.95313774468</c:v>
                </c:pt>
                <c:pt idx="7">
                  <c:v>-724198.41253209766</c:v>
                </c:pt>
                <c:pt idx="8">
                  <c:v>288741.13185049826</c:v>
                </c:pt>
                <c:pt idx="9">
                  <c:v>225406.46561998711</c:v>
                </c:pt>
                <c:pt idx="10">
                  <c:v>711093.80349153874</c:v>
                </c:pt>
                <c:pt idx="11">
                  <c:v>411937.48020326637</c:v>
                </c:pt>
                <c:pt idx="12">
                  <c:v>-199474.09823673521</c:v>
                </c:pt>
                <c:pt idx="13">
                  <c:v>1256292.6492949538</c:v>
                </c:pt>
                <c:pt idx="14">
                  <c:v>629684.51283618901</c:v>
                </c:pt>
                <c:pt idx="15">
                  <c:v>852543.78216080251</c:v>
                </c:pt>
                <c:pt idx="16">
                  <c:v>471824.95396592375</c:v>
                </c:pt>
                <c:pt idx="17">
                  <c:v>1498252.3142995883</c:v>
                </c:pt>
                <c:pt idx="18">
                  <c:v>-73953.066532431229</c:v>
                </c:pt>
                <c:pt idx="19">
                  <c:v>-3620906.0927524017</c:v>
                </c:pt>
                <c:pt idx="20">
                  <c:v>640323.32384141593</c:v>
                </c:pt>
                <c:pt idx="21">
                  <c:v>366767.39768868755</c:v>
                </c:pt>
                <c:pt idx="22">
                  <c:v>2670526.9611055907</c:v>
                </c:pt>
                <c:pt idx="23">
                  <c:v>857983.56581906811</c:v>
                </c:pt>
                <c:pt idx="24">
                  <c:v>1026561.7358406767</c:v>
                </c:pt>
                <c:pt idx="25">
                  <c:v>13398.050623176969</c:v>
                </c:pt>
                <c:pt idx="26">
                  <c:v>-431997.66017254745</c:v>
                </c:pt>
                <c:pt idx="27">
                  <c:v>624394.78492987331</c:v>
                </c:pt>
                <c:pt idx="28">
                  <c:v>28473.277053234167</c:v>
                </c:pt>
                <c:pt idx="29">
                  <c:v>692551.01357466471</c:v>
                </c:pt>
                <c:pt idx="30">
                  <c:v>1627224.7653974467</c:v>
                </c:pt>
                <c:pt idx="31">
                  <c:v>1864177.8228155132</c:v>
                </c:pt>
                <c:pt idx="32">
                  <c:v>2496146.6245990442</c:v>
                </c:pt>
                <c:pt idx="33">
                  <c:v>-903747.27280300972</c:v>
                </c:pt>
                <c:pt idx="34">
                  <c:v>495789.54388017423</c:v>
                </c:pt>
                <c:pt idx="35">
                  <c:v>-142897.35252104647</c:v>
                </c:pt>
                <c:pt idx="36">
                  <c:v>-368200.86391909514</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400.19900000000001</c:v>
                </c:pt>
                <c:pt idx="9">
                  <c:v>0</c:v>
                </c:pt>
                <c:pt idx="10">
                  <c:v>0</c:v>
                </c:pt>
                <c:pt idx="11">
                  <c:v>0</c:v>
                </c:pt>
                <c:pt idx="12">
                  <c:v>0</c:v>
                </c:pt>
                <c:pt idx="13">
                  <c:v>861.54999999999984</c:v>
                </c:pt>
                <c:pt idx="14">
                  <c:v>0</c:v>
                </c:pt>
                <c:pt idx="15">
                  <c:v>698.27599999999995</c:v>
                </c:pt>
                <c:pt idx="16">
                  <c:v>0</c:v>
                </c:pt>
                <c:pt idx="17">
                  <c:v>36828.252999999997</c:v>
                </c:pt>
                <c:pt idx="18">
                  <c:v>557.34400000000016</c:v>
                </c:pt>
                <c:pt idx="19">
                  <c:v>6242.8760000000002</c:v>
                </c:pt>
                <c:pt idx="20">
                  <c:v>5378.9099999999989</c:v>
                </c:pt>
                <c:pt idx="21">
                  <c:v>696.22699999999986</c:v>
                </c:pt>
                <c:pt idx="22">
                  <c:v>63495.123</c:v>
                </c:pt>
                <c:pt idx="23">
                  <c:v>17971.592000000001</c:v>
                </c:pt>
                <c:pt idx="24">
                  <c:v>710.16800000000001</c:v>
                </c:pt>
                <c:pt idx="25">
                  <c:v>0</c:v>
                </c:pt>
                <c:pt idx="26">
                  <c:v>0</c:v>
                </c:pt>
                <c:pt idx="27">
                  <c:v>1648.4729999999997</c:v>
                </c:pt>
                <c:pt idx="28">
                  <c:v>51.658000000000001</c:v>
                </c:pt>
                <c:pt idx="29">
                  <c:v>1711.318</c:v>
                </c:pt>
                <c:pt idx="30">
                  <c:v>0</c:v>
                </c:pt>
                <c:pt idx="31">
                  <c:v>329.10599999999999</c:v>
                </c:pt>
                <c:pt idx="32">
                  <c:v>7573.2650000000003</c:v>
                </c:pt>
                <c:pt idx="33">
                  <c:v>8210.89</c:v>
                </c:pt>
                <c:pt idx="34">
                  <c:v>0</c:v>
                </c:pt>
                <c:pt idx="35">
                  <c:v>0</c:v>
                </c:pt>
                <c:pt idx="36">
                  <c:v>0</c:v>
                </c:pt>
                <c:pt idx="37">
                  <c:v>0</c:v>
                </c:pt>
                <c:pt idx="38">
                  <c:v>3645.6439999999998</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347331.73000000004</c:v>
                </c:pt>
                <c:pt idx="9">
                  <c:v>329354.51299999998</c:v>
                </c:pt>
                <c:pt idx="10">
                  <c:v>909411.99300000013</c:v>
                </c:pt>
                <c:pt idx="11">
                  <c:v>806070.86599999992</c:v>
                </c:pt>
                <c:pt idx="12">
                  <c:v>1659344.8419999997</c:v>
                </c:pt>
                <c:pt idx="13">
                  <c:v>1620506.3979999996</c:v>
                </c:pt>
                <c:pt idx="14">
                  <c:v>1032408.5900000002</c:v>
                </c:pt>
                <c:pt idx="15">
                  <c:v>909415.56799999997</c:v>
                </c:pt>
                <c:pt idx="16">
                  <c:v>554777.10899999994</c:v>
                </c:pt>
                <c:pt idx="17">
                  <c:v>1573664.1339999998</c:v>
                </c:pt>
                <c:pt idx="18">
                  <c:v>511344.33099999995</c:v>
                </c:pt>
                <c:pt idx="19">
                  <c:v>6275370.7220000001</c:v>
                </c:pt>
                <c:pt idx="20">
                  <c:v>723247.01400000008</c:v>
                </c:pt>
                <c:pt idx="21">
                  <c:v>1129251.9000000001</c:v>
                </c:pt>
                <c:pt idx="22">
                  <c:v>2848324.5170000005</c:v>
                </c:pt>
                <c:pt idx="23">
                  <c:v>919055.64099999995</c:v>
                </c:pt>
                <c:pt idx="24">
                  <c:v>1275066.2710000002</c:v>
                </c:pt>
                <c:pt idx="25">
                  <c:v>237534.10700000002</c:v>
                </c:pt>
                <c:pt idx="26">
                  <c:v>537400.97399999993</c:v>
                </c:pt>
                <c:pt idx="27">
                  <c:v>727858.68499999994</c:v>
                </c:pt>
                <c:pt idx="28">
                  <c:v>866133.09000000008</c:v>
                </c:pt>
                <c:pt idx="29">
                  <c:v>1228849.7219999998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1225043.175</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再エネ比較シート!$CO$13:$CO$42</c:f>
              <c:numCache>
                <c:formatCode>0.0%</c:formatCode>
                <c:ptCount val="30"/>
                <c:pt idx="0">
                  <c:v>0.14030250512052939</c:v>
                </c:pt>
                <c:pt idx="1">
                  <c:v>0.10232043355469048</c:v>
                </c:pt>
                <c:pt idx="2">
                  <c:v>8.1240609572869715E-2</c:v>
                </c:pt>
                <c:pt idx="3">
                  <c:v>6.8150066446314786E-2</c:v>
                </c:pt>
                <c:pt idx="4">
                  <c:v>8.9989059080962802E-2</c:v>
                </c:pt>
                <c:pt idx="5">
                  <c:v>0.10942173479561317</c:v>
                </c:pt>
                <c:pt idx="6">
                  <c:v>9.0139514605435261E-2</c:v>
                </c:pt>
                <c:pt idx="7">
                  <c:v>9.2970164528064239E-2</c:v>
                </c:pt>
                <c:pt idx="8">
                  <c:v>8.5975609756097554E-2</c:v>
                </c:pt>
                <c:pt idx="9">
                  <c:v>7.0494599204093233E-2</c:v>
                </c:pt>
                <c:pt idx="10">
                  <c:v>7.7595426885487734E-2</c:v>
                </c:pt>
                <c:pt idx="11">
                  <c:v>0.10715811550860295</c:v>
                </c:pt>
                <c:pt idx="12">
                  <c:v>0.12119655417687505</c:v>
                </c:pt>
                <c:pt idx="13">
                  <c:v>0.11325076678184572</c:v>
                </c:pt>
                <c:pt idx="14">
                  <c:v>9.6103702600014898E-2</c:v>
                </c:pt>
                <c:pt idx="15">
                  <c:v>8.1874749827153301E-2</c:v>
                </c:pt>
                <c:pt idx="16">
                  <c:v>9.0237758376755586E-2</c:v>
                </c:pt>
                <c:pt idx="17">
                  <c:v>9.3715836694688429E-2</c:v>
                </c:pt>
                <c:pt idx="18">
                  <c:v>0.13347804718217562</c:v>
                </c:pt>
                <c:pt idx="19">
                  <c:v>0.121282466821427</c:v>
                </c:pt>
                <c:pt idx="20">
                  <c:v>6.6691814409656727E-2</c:v>
                </c:pt>
                <c:pt idx="21">
                  <c:v>0.10520901203662426</c:v>
                </c:pt>
                <c:pt idx="22">
                  <c:v>0.11843769765970905</c:v>
                </c:pt>
                <c:pt idx="23">
                  <c:v>4.1130275755728474E-2</c:v>
                </c:pt>
                <c:pt idx="24">
                  <c:v>3.7356526698510015E-2</c:v>
                </c:pt>
                <c:pt idx="25">
                  <c:v>9.8984675057991411E-2</c:v>
                </c:pt>
                <c:pt idx="26">
                  <c:v>0.11695576930816598</c:v>
                </c:pt>
                <c:pt idx="27">
                  <c:v>7.1694670417395273E-2</c:v>
                </c:pt>
                <c:pt idx="28">
                  <c:v>8.0913358262391599E-2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再エネ比較シート!$CC$13:$CC$42</c:f>
              <c:numCache>
                <c:formatCode>0.0%</c:formatCode>
                <c:ptCount val="30"/>
                <c:pt idx="0">
                  <c:v>2.9738182823160361E-2</c:v>
                </c:pt>
                <c:pt idx="1">
                  <c:v>3.5825347782022163E-2</c:v>
                </c:pt>
                <c:pt idx="2">
                  <c:v>3.7727923067315115E-2</c:v>
                </c:pt>
                <c:pt idx="3">
                  <c:v>3.0065833243207628E-2</c:v>
                </c:pt>
                <c:pt idx="4">
                  <c:v>1.8026970231766994E-2</c:v>
                </c:pt>
                <c:pt idx="5">
                  <c:v>6.4109979507757139E-2</c:v>
                </c:pt>
                <c:pt idx="6">
                  <c:v>3.2688845789346874E-2</c:v>
                </c:pt>
                <c:pt idx="7">
                  <c:v>4.4596653666862468E-2</c:v>
                </c:pt>
                <c:pt idx="8">
                  <c:v>3.4904872798036439E-2</c:v>
                </c:pt>
                <c:pt idx="9">
                  <c:v>2.1064305773618796E-2</c:v>
                </c:pt>
                <c:pt idx="10">
                  <c:v>3.7053424069813247E-2</c:v>
                </c:pt>
                <c:pt idx="11">
                  <c:v>5.1812491832366865E-2</c:v>
                </c:pt>
                <c:pt idx="12">
                  <c:v>4.6979755603029111E-2</c:v>
                </c:pt>
                <c:pt idx="13">
                  <c:v>6.4806743175704729E-2</c:v>
                </c:pt>
                <c:pt idx="14">
                  <c:v>4.0790549977990621E-2</c:v>
                </c:pt>
                <c:pt idx="15">
                  <c:v>3.9852968100039868E-2</c:v>
                </c:pt>
                <c:pt idx="16">
                  <c:v>1.2705694493986248E-2</c:v>
                </c:pt>
                <c:pt idx="17">
                  <c:v>2.943633027470987E-2</c:v>
                </c:pt>
                <c:pt idx="18">
                  <c:v>5.2622050992897344E-2</c:v>
                </c:pt>
                <c:pt idx="19">
                  <c:v>1.3963380546335485E-2</c:v>
                </c:pt>
                <c:pt idx="20">
                  <c:v>2.8354047267290593E-2</c:v>
                </c:pt>
                <c:pt idx="21">
                  <c:v>4.0460910330318407E-2</c:v>
                </c:pt>
                <c:pt idx="22">
                  <c:v>5.0752459384909444E-2</c:v>
                </c:pt>
                <c:pt idx="23">
                  <c:v>2.7296350084328722E-2</c:v>
                </c:pt>
                <c:pt idx="24">
                  <c:v>1.7844096993749951E-2</c:v>
                </c:pt>
                <c:pt idx="25">
                  <c:v>4.7973678535206295E-2</c:v>
                </c:pt>
                <c:pt idx="26">
                  <c:v>1.5334694901914825E-2</c:v>
                </c:pt>
                <c:pt idx="27">
                  <c:v>3.5759557496081618E-2</c:v>
                </c:pt>
                <c:pt idx="28">
                  <c:v>2.320917265151214E-2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再エネ比較シート!$CD$13:$CD$42</c:f>
              <c:numCache>
                <c:formatCode>0.0%</c:formatCode>
                <c:ptCount val="30"/>
                <c:pt idx="0">
                  <c:v>3.6855804614905369E-2</c:v>
                </c:pt>
                <c:pt idx="1">
                  <c:v>0.32839919316460892</c:v>
                </c:pt>
                <c:pt idx="2">
                  <c:v>3.1508910853641339E-2</c:v>
                </c:pt>
                <c:pt idx="3">
                  <c:v>0.20554191502286753</c:v>
                </c:pt>
                <c:pt idx="4">
                  <c:v>0.13809114365721642</c:v>
                </c:pt>
                <c:pt idx="5">
                  <c:v>0.16901493350289118</c:v>
                </c:pt>
                <c:pt idx="6">
                  <c:v>0.1895201893521509</c:v>
                </c:pt>
                <c:pt idx="7">
                  <c:v>3.3234228482353127E-2</c:v>
                </c:pt>
                <c:pt idx="8">
                  <c:v>0.40836143772779165</c:v>
                </c:pt>
                <c:pt idx="9">
                  <c:v>2.4006668616217749E-2</c:v>
                </c:pt>
                <c:pt idx="10">
                  <c:v>6.3488635024510909E-2</c:v>
                </c:pt>
                <c:pt idx="11">
                  <c:v>0.14905230624181032</c:v>
                </c:pt>
                <c:pt idx="12">
                  <c:v>0.14695693889203973</c:v>
                </c:pt>
                <c:pt idx="13">
                  <c:v>6.3089482723224691E-2</c:v>
                </c:pt>
                <c:pt idx="14">
                  <c:v>0.22483492385423623</c:v>
                </c:pt>
                <c:pt idx="15">
                  <c:v>0.12731749728064853</c:v>
                </c:pt>
                <c:pt idx="16">
                  <c:v>0.15994366790509917</c:v>
                </c:pt>
                <c:pt idx="17">
                  <c:v>3.6071735161491036E-2</c:v>
                </c:pt>
                <c:pt idx="18">
                  <c:v>8.2682707418089696E-2</c:v>
                </c:pt>
                <c:pt idx="19">
                  <c:v>0.19370718427541342</c:v>
                </c:pt>
                <c:pt idx="20">
                  <c:v>0.119241664129939</c:v>
                </c:pt>
                <c:pt idx="21">
                  <c:v>0.36678708001365257</c:v>
                </c:pt>
                <c:pt idx="22">
                  <c:v>0.23251709215371666</c:v>
                </c:pt>
                <c:pt idx="23">
                  <c:v>3.3075591313236992E-3</c:v>
                </c:pt>
                <c:pt idx="24">
                  <c:v>0.19210046547101273</c:v>
                </c:pt>
                <c:pt idx="25">
                  <c:v>0.1898730897843571</c:v>
                </c:pt>
                <c:pt idx="26">
                  <c:v>0.11398707408139054</c:v>
                </c:pt>
                <c:pt idx="27">
                  <c:v>3.4010234817661619E-2</c:v>
                </c:pt>
                <c:pt idx="28">
                  <c:v>0.67026690924671295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1.4847366276751156E-5</c:v>
                </c:pt>
                <c:pt idx="10">
                  <c:v>0</c:v>
                </c:pt>
                <c:pt idx="11">
                  <c:v>0</c:v>
                </c:pt>
                <c:pt idx="12">
                  <c:v>0</c:v>
                </c:pt>
                <c:pt idx="13">
                  <c:v>0</c:v>
                </c:pt>
                <c:pt idx="14">
                  <c:v>0</c:v>
                </c:pt>
                <c:pt idx="15">
                  <c:v>0</c:v>
                </c:pt>
                <c:pt idx="16">
                  <c:v>0</c:v>
                </c:pt>
                <c:pt idx="17">
                  <c:v>0</c:v>
                </c:pt>
                <c:pt idx="18">
                  <c:v>0</c:v>
                </c:pt>
                <c:pt idx="19">
                  <c:v>0.12895779143036851</c:v>
                </c:pt>
                <c:pt idx="20">
                  <c:v>0</c:v>
                </c:pt>
                <c:pt idx="21">
                  <c:v>0</c:v>
                </c:pt>
                <c:pt idx="22">
                  <c:v>0</c:v>
                </c:pt>
                <c:pt idx="23">
                  <c:v>0</c:v>
                </c:pt>
                <c:pt idx="24">
                  <c:v>1.1227671503022349E-4</c:v>
                </c:pt>
                <c:pt idx="25">
                  <c:v>0</c:v>
                </c:pt>
                <c:pt idx="26">
                  <c:v>2.350321863977618E-3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再エネ比較シート!$CF$13:$CF$42</c:f>
              <c:numCache>
                <c:formatCode>0.0%</c:formatCode>
                <c:ptCount val="30"/>
                <c:pt idx="0">
                  <c:v>0</c:v>
                </c:pt>
                <c:pt idx="1">
                  <c:v>0</c:v>
                </c:pt>
                <c:pt idx="2">
                  <c:v>0</c:v>
                </c:pt>
                <c:pt idx="3">
                  <c:v>0</c:v>
                </c:pt>
                <c:pt idx="4">
                  <c:v>0</c:v>
                </c:pt>
                <c:pt idx="5">
                  <c:v>0</c:v>
                </c:pt>
                <c:pt idx="6">
                  <c:v>6.9596004037104035E-3</c:v>
                </c:pt>
                <c:pt idx="7">
                  <c:v>0</c:v>
                </c:pt>
                <c:pt idx="8">
                  <c:v>0</c:v>
                </c:pt>
                <c:pt idx="9">
                  <c:v>4.1907888684378263E-4</c:v>
                </c:pt>
                <c:pt idx="10">
                  <c:v>0</c:v>
                </c:pt>
                <c:pt idx="11">
                  <c:v>1.8562404696753369E-4</c:v>
                </c:pt>
                <c:pt idx="12">
                  <c:v>0</c:v>
                </c:pt>
                <c:pt idx="13">
                  <c:v>0</c:v>
                </c:pt>
                <c:pt idx="14">
                  <c:v>3.2609143219951574E-4</c:v>
                </c:pt>
                <c:pt idx="15">
                  <c:v>0</c:v>
                </c:pt>
                <c:pt idx="16">
                  <c:v>0</c:v>
                </c:pt>
                <c:pt idx="17">
                  <c:v>0</c:v>
                </c:pt>
                <c:pt idx="18">
                  <c:v>0</c:v>
                </c:pt>
                <c:pt idx="19">
                  <c:v>0</c:v>
                </c:pt>
                <c:pt idx="20">
                  <c:v>0</c:v>
                </c:pt>
                <c:pt idx="21">
                  <c:v>0.1379209137973732</c:v>
                </c:pt>
                <c:pt idx="22">
                  <c:v>0</c:v>
                </c:pt>
                <c:pt idx="23">
                  <c:v>0</c:v>
                </c:pt>
                <c:pt idx="24">
                  <c:v>5.2377226862734532E-3</c:v>
                </c:pt>
                <c:pt idx="25">
                  <c:v>0.47217550678863079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再エネ比較シート!$CH$13:$CH$42</c:f>
              <c:numCache>
                <c:formatCode>0.0%</c:formatCode>
                <c:ptCount val="30"/>
                <c:pt idx="0">
                  <c:v>0</c:v>
                </c:pt>
                <c:pt idx="1">
                  <c:v>0</c:v>
                </c:pt>
                <c:pt idx="2">
                  <c:v>5.7919972187234388E-4</c:v>
                </c:pt>
                <c:pt idx="3">
                  <c:v>0</c:v>
                </c:pt>
                <c:pt idx="4">
                  <c:v>1.9302405793689276E-2</c:v>
                </c:pt>
                <c:pt idx="5">
                  <c:v>0</c:v>
                </c:pt>
                <c:pt idx="6">
                  <c:v>0.28566823955161702</c:v>
                </c:pt>
                <c:pt idx="7">
                  <c:v>0</c:v>
                </c:pt>
                <c:pt idx="8">
                  <c:v>0.74229834254967653</c:v>
                </c:pt>
                <c:pt idx="9">
                  <c:v>0</c:v>
                </c:pt>
                <c:pt idx="10">
                  <c:v>0</c:v>
                </c:pt>
                <c:pt idx="11">
                  <c:v>0</c:v>
                </c:pt>
                <c:pt idx="12">
                  <c:v>3.8136420280497955E-3</c:v>
                </c:pt>
                <c:pt idx="13">
                  <c:v>0</c:v>
                </c:pt>
                <c:pt idx="14">
                  <c:v>2.0731509841047997E-2</c:v>
                </c:pt>
                <c:pt idx="15">
                  <c:v>0</c:v>
                </c:pt>
                <c:pt idx="16">
                  <c:v>0.64595689045217863</c:v>
                </c:pt>
                <c:pt idx="17">
                  <c:v>2.8814051171535952E-2</c:v>
                </c:pt>
                <c:pt idx="18">
                  <c:v>0</c:v>
                </c:pt>
                <c:pt idx="19">
                  <c:v>3.1966386690402733E-4</c:v>
                </c:pt>
                <c:pt idx="20">
                  <c:v>0</c:v>
                </c:pt>
                <c:pt idx="21">
                  <c:v>0.48416825431136634</c:v>
                </c:pt>
                <c:pt idx="22">
                  <c:v>0</c:v>
                </c:pt>
                <c:pt idx="23">
                  <c:v>0</c:v>
                </c:pt>
                <c:pt idx="24">
                  <c:v>1.114409082185841E-2</c:v>
                </c:pt>
                <c:pt idx="25">
                  <c:v>2.7968365446280868E-2</c:v>
                </c:pt>
                <c:pt idx="26">
                  <c:v>0</c:v>
                </c:pt>
                <c:pt idx="27">
                  <c:v>0</c:v>
                </c:pt>
                <c:pt idx="28">
                  <c:v>0.16904503575418001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再エネ比較シート!$CI$13:$CI$42</c:f>
              <c:numCache>
                <c:formatCode>0.0%</c:formatCode>
                <c:ptCount val="30"/>
                <c:pt idx="0">
                  <c:v>6.659398743806573E-2</c:v>
                </c:pt>
                <c:pt idx="1">
                  <c:v>0.36422454094663109</c:v>
                </c:pt>
                <c:pt idx="2">
                  <c:v>6.9816033642828804E-2</c:v>
                </c:pt>
                <c:pt idx="3">
                  <c:v>0.23560774826607514</c:v>
                </c:pt>
                <c:pt idx="4">
                  <c:v>0.17542051968267269</c:v>
                </c:pt>
                <c:pt idx="5">
                  <c:v>0.2331249130106483</c:v>
                </c:pt>
                <c:pt idx="6">
                  <c:v>0.5148368750968253</c:v>
                </c:pt>
                <c:pt idx="7">
                  <c:v>7.7830882149215602E-2</c:v>
                </c:pt>
                <c:pt idx="8">
                  <c:v>1.1855646530755046</c:v>
                </c:pt>
                <c:pt idx="9">
                  <c:v>4.550490064295707E-2</c:v>
                </c:pt>
                <c:pt idx="10">
                  <c:v>0.10054205909432416</c:v>
                </c:pt>
                <c:pt idx="11">
                  <c:v>0.20105042212114477</c:v>
                </c:pt>
                <c:pt idx="12">
                  <c:v>0.19775033652311866</c:v>
                </c:pt>
                <c:pt idx="13">
                  <c:v>0.12789622589892941</c:v>
                </c:pt>
                <c:pt idx="14">
                  <c:v>0.28668307510547436</c:v>
                </c:pt>
                <c:pt idx="15">
                  <c:v>0.16717046538068839</c:v>
                </c:pt>
                <c:pt idx="16">
                  <c:v>0.81860625285126409</c:v>
                </c:pt>
                <c:pt idx="17">
                  <c:v>9.4322116607736858E-2</c:v>
                </c:pt>
                <c:pt idx="18">
                  <c:v>0.13530475841098705</c:v>
                </c:pt>
                <c:pt idx="19">
                  <c:v>0.33694802011902142</c:v>
                </c:pt>
                <c:pt idx="20">
                  <c:v>0.1475957113972296</c:v>
                </c:pt>
                <c:pt idx="21">
                  <c:v>1.0293371584527105</c:v>
                </c:pt>
                <c:pt idx="22">
                  <c:v>0.2832695515386261</c:v>
                </c:pt>
                <c:pt idx="23">
                  <c:v>3.0603909215652418E-2</c:v>
                </c:pt>
                <c:pt idx="24">
                  <c:v>0.22643865268792479</c:v>
                </c:pt>
                <c:pt idx="25">
                  <c:v>0.73799064055447505</c:v>
                </c:pt>
                <c:pt idx="26">
                  <c:v>0.13167209084728299</c:v>
                </c:pt>
                <c:pt idx="27">
                  <c:v>6.9769792313743237E-2</c:v>
                </c:pt>
                <c:pt idx="28">
                  <c:v>0.86252111765240502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再エネ比較シート!$BE$13:$BE$42</c:f>
              <c:numCache>
                <c:formatCode>#,##0_);[Red]\(#,##0\)</c:formatCode>
                <c:ptCount val="30"/>
                <c:pt idx="0">
                  <c:v>15849.799999999959</c:v>
                </c:pt>
                <c:pt idx="1">
                  <c:v>13842.002999999981</c:v>
                </c:pt>
                <c:pt idx="2">
                  <c:v>9509.1999999999844</c:v>
                </c:pt>
                <c:pt idx="3">
                  <c:v>9283.7999999999829</c:v>
                </c:pt>
                <c:pt idx="4">
                  <c:v>10852.599999999968</c:v>
                </c:pt>
                <c:pt idx="5">
                  <c:v>12316.399999999958</c:v>
                </c:pt>
                <c:pt idx="6">
                  <c:v>12054.343999999983</c:v>
                </c:pt>
                <c:pt idx="7">
                  <c:v>10533.999999999978</c:v>
                </c:pt>
                <c:pt idx="8">
                  <c:v>11252.799999999976</c:v>
                </c:pt>
                <c:pt idx="9">
                  <c:v>7704.5999999999922</c:v>
                </c:pt>
                <c:pt idx="10">
                  <c:v>9526.5999999999913</c:v>
                </c:pt>
                <c:pt idx="11">
                  <c:v>14547.148999999961</c:v>
                </c:pt>
                <c:pt idx="12">
                  <c:v>14386.99999999996</c:v>
                </c:pt>
                <c:pt idx="13">
                  <c:v>13911.227999999937</c:v>
                </c:pt>
                <c:pt idx="14">
                  <c:v>12052.399999999967</c:v>
                </c:pt>
                <c:pt idx="15">
                  <c:v>10038.899999999976</c:v>
                </c:pt>
                <c:pt idx="16">
                  <c:v>11975.178999999971</c:v>
                </c:pt>
                <c:pt idx="17">
                  <c:v>11006.395999999982</c:v>
                </c:pt>
                <c:pt idx="18">
                  <c:v>15545.499999999942</c:v>
                </c:pt>
                <c:pt idx="19">
                  <c:v>12728.199999999964</c:v>
                </c:pt>
                <c:pt idx="20">
                  <c:v>7171.400000000026</c:v>
                </c:pt>
                <c:pt idx="21">
                  <c:v>15859.59599999993</c:v>
                </c:pt>
                <c:pt idx="22">
                  <c:v>13579.099999999951</c:v>
                </c:pt>
                <c:pt idx="23">
                  <c:v>4687.2000000000062</c:v>
                </c:pt>
                <c:pt idx="24">
                  <c:v>5610.0999999999985</c:v>
                </c:pt>
                <c:pt idx="25">
                  <c:v>12570.699999999957</c:v>
                </c:pt>
                <c:pt idx="26">
                  <c:v>13202.099999999959</c:v>
                </c:pt>
                <c:pt idx="27">
                  <c:v>8298.3999999999796</c:v>
                </c:pt>
                <c:pt idx="28">
                  <c:v>9700.8999999999669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再エネ比較シート!$BF$13:$BF$42</c:f>
              <c:numCache>
                <c:formatCode>#,##0_);[Red]\(#,##0\)</c:formatCode>
                <c:ptCount val="30"/>
                <c:pt idx="0">
                  <c:v>17822.100000000006</c:v>
                </c:pt>
                <c:pt idx="1">
                  <c:v>115120.91300000002</c:v>
                </c:pt>
                <c:pt idx="2">
                  <c:v>7205.3999999999969</c:v>
                </c:pt>
                <c:pt idx="3">
                  <c:v>57583.30000000001</c:v>
                </c:pt>
                <c:pt idx="4">
                  <c:v>75425.900000000023</c:v>
                </c:pt>
                <c:pt idx="5">
                  <c:v>29459.60000000002</c:v>
                </c:pt>
                <c:pt idx="6">
                  <c:v>63407.859999999935</c:v>
                </c:pt>
                <c:pt idx="7">
                  <c:v>7122.3000000000011</c:v>
                </c:pt>
                <c:pt idx="8">
                  <c:v>119443.59999999976</c:v>
                </c:pt>
                <c:pt idx="9">
                  <c:v>7966.7000000000007</c:v>
                </c:pt>
                <c:pt idx="10">
                  <c:v>14809.800000000005</c:v>
                </c:pt>
                <c:pt idx="11">
                  <c:v>37968.699999999997</c:v>
                </c:pt>
                <c:pt idx="12">
                  <c:v>40831.30000000001</c:v>
                </c:pt>
                <c:pt idx="13">
                  <c:v>12287</c:v>
                </c:pt>
                <c:pt idx="14">
                  <c:v>60272.799999999959</c:v>
                </c:pt>
                <c:pt idx="15">
                  <c:v>29097.600000000028</c:v>
                </c:pt>
                <c:pt idx="16">
                  <c:v>136771.08000000005</c:v>
                </c:pt>
                <c:pt idx="17">
                  <c:v>12236.920000000006</c:v>
                </c:pt>
                <c:pt idx="18">
                  <c:v>22161.300000000025</c:v>
                </c:pt>
                <c:pt idx="19">
                  <c:v>160201.20000000039</c:v>
                </c:pt>
                <c:pt idx="20">
                  <c:v>27362.800000000014</c:v>
                </c:pt>
                <c:pt idx="21">
                  <c:v>130440.99999999999</c:v>
                </c:pt>
                <c:pt idx="22">
                  <c:v>56443.300000000061</c:v>
                </c:pt>
                <c:pt idx="23">
                  <c:v>515.30000000000007</c:v>
                </c:pt>
                <c:pt idx="24">
                  <c:v>54795.89999999998</c:v>
                </c:pt>
                <c:pt idx="25">
                  <c:v>45140.2</c:v>
                </c:pt>
                <c:pt idx="26">
                  <c:v>89036.300000000017</c:v>
                </c:pt>
                <c:pt idx="27">
                  <c:v>7160.6999999999935</c:v>
                </c:pt>
                <c:pt idx="28">
                  <c:v>254181.40000000014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3</c:v>
                </c:pt>
                <c:pt idx="10">
                  <c:v>0</c:v>
                </c:pt>
                <c:pt idx="11">
                  <c:v>0</c:v>
                </c:pt>
                <c:pt idx="12">
                  <c:v>0</c:v>
                </c:pt>
                <c:pt idx="13">
                  <c:v>0</c:v>
                </c:pt>
                <c:pt idx="14">
                  <c:v>0</c:v>
                </c:pt>
                <c:pt idx="15">
                  <c:v>0</c:v>
                </c:pt>
                <c:pt idx="16">
                  <c:v>0</c:v>
                </c:pt>
                <c:pt idx="17">
                  <c:v>0</c:v>
                </c:pt>
                <c:pt idx="18">
                  <c:v>0</c:v>
                </c:pt>
                <c:pt idx="19">
                  <c:v>64937.1</c:v>
                </c:pt>
                <c:pt idx="20">
                  <c:v>0</c:v>
                </c:pt>
                <c:pt idx="21">
                  <c:v>0</c:v>
                </c:pt>
                <c:pt idx="22">
                  <c:v>0</c:v>
                </c:pt>
                <c:pt idx="23">
                  <c:v>0</c:v>
                </c:pt>
                <c:pt idx="24">
                  <c:v>19.5</c:v>
                </c:pt>
                <c:pt idx="25">
                  <c:v>0</c:v>
                </c:pt>
                <c:pt idx="26">
                  <c:v>1117.8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再エネ比較シート!$BH$13:$BH$42</c:f>
              <c:numCache>
                <c:formatCode>#,##0_);[Red]\(#,##0\)</c:formatCode>
                <c:ptCount val="30"/>
                <c:pt idx="0">
                  <c:v>0</c:v>
                </c:pt>
                <c:pt idx="1">
                  <c:v>0</c:v>
                </c:pt>
                <c:pt idx="2">
                  <c:v>0</c:v>
                </c:pt>
                <c:pt idx="3">
                  <c:v>0</c:v>
                </c:pt>
                <c:pt idx="4">
                  <c:v>0</c:v>
                </c:pt>
                <c:pt idx="5">
                  <c:v>0</c:v>
                </c:pt>
                <c:pt idx="6">
                  <c:v>586</c:v>
                </c:pt>
                <c:pt idx="7">
                  <c:v>0</c:v>
                </c:pt>
                <c:pt idx="8">
                  <c:v>0</c:v>
                </c:pt>
                <c:pt idx="9">
                  <c:v>35</c:v>
                </c:pt>
                <c:pt idx="10">
                  <c:v>0</c:v>
                </c:pt>
                <c:pt idx="11">
                  <c:v>11.9</c:v>
                </c:pt>
                <c:pt idx="12">
                  <c:v>0</c:v>
                </c:pt>
                <c:pt idx="13">
                  <c:v>0</c:v>
                </c:pt>
                <c:pt idx="14">
                  <c:v>22</c:v>
                </c:pt>
                <c:pt idx="15">
                  <c:v>0</c:v>
                </c:pt>
                <c:pt idx="16">
                  <c:v>0</c:v>
                </c:pt>
                <c:pt idx="17">
                  <c:v>0</c:v>
                </c:pt>
                <c:pt idx="18">
                  <c:v>0</c:v>
                </c:pt>
                <c:pt idx="19">
                  <c:v>0</c:v>
                </c:pt>
                <c:pt idx="20">
                  <c:v>0</c:v>
                </c:pt>
                <c:pt idx="21">
                  <c:v>12344</c:v>
                </c:pt>
                <c:pt idx="22">
                  <c:v>0</c:v>
                </c:pt>
                <c:pt idx="23">
                  <c:v>0</c:v>
                </c:pt>
                <c:pt idx="24">
                  <c:v>376</c:v>
                </c:pt>
                <c:pt idx="25">
                  <c:v>28250.7</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再エネ比較シート!$BJ$13:$BJ$42</c:f>
              <c:numCache>
                <c:formatCode>#,##0_);[Red]\(#,##0\)</c:formatCode>
                <c:ptCount val="30"/>
                <c:pt idx="0">
                  <c:v>0</c:v>
                </c:pt>
                <c:pt idx="1">
                  <c:v>0</c:v>
                </c:pt>
                <c:pt idx="2">
                  <c:v>25</c:v>
                </c:pt>
                <c:pt idx="3">
                  <c:v>0</c:v>
                </c:pt>
                <c:pt idx="4">
                  <c:v>1990</c:v>
                </c:pt>
                <c:pt idx="5">
                  <c:v>0</c:v>
                </c:pt>
                <c:pt idx="6">
                  <c:v>18040</c:v>
                </c:pt>
                <c:pt idx="7">
                  <c:v>0</c:v>
                </c:pt>
                <c:pt idx="8">
                  <c:v>40981.1</c:v>
                </c:pt>
                <c:pt idx="9">
                  <c:v>0</c:v>
                </c:pt>
                <c:pt idx="10">
                  <c:v>0</c:v>
                </c:pt>
                <c:pt idx="11">
                  <c:v>0</c:v>
                </c:pt>
                <c:pt idx="12">
                  <c:v>200</c:v>
                </c:pt>
                <c:pt idx="13">
                  <c:v>0</c:v>
                </c:pt>
                <c:pt idx="14">
                  <c:v>1049</c:v>
                </c:pt>
                <c:pt idx="15">
                  <c:v>0</c:v>
                </c:pt>
                <c:pt idx="16">
                  <c:v>104260</c:v>
                </c:pt>
                <c:pt idx="17">
                  <c:v>1845</c:v>
                </c:pt>
                <c:pt idx="18">
                  <c:v>0</c:v>
                </c:pt>
                <c:pt idx="19">
                  <c:v>49.9</c:v>
                </c:pt>
                <c:pt idx="20">
                  <c:v>0</c:v>
                </c:pt>
                <c:pt idx="21">
                  <c:v>32500</c:v>
                </c:pt>
                <c:pt idx="22">
                  <c:v>0</c:v>
                </c:pt>
                <c:pt idx="23">
                  <c:v>0</c:v>
                </c:pt>
                <c:pt idx="24">
                  <c:v>600</c:v>
                </c:pt>
                <c:pt idx="25">
                  <c:v>1255.03</c:v>
                </c:pt>
                <c:pt idx="26">
                  <c:v>0</c:v>
                </c:pt>
                <c:pt idx="27">
                  <c:v>0</c:v>
                </c:pt>
                <c:pt idx="28">
                  <c:v>12100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再エネ比較シート!$BK$13:$BK$42</c:f>
              <c:numCache>
                <c:formatCode>#,##0_);[Red]\(#,##0\)</c:formatCode>
                <c:ptCount val="30"/>
                <c:pt idx="0">
                  <c:v>33671.899999999965</c:v>
                </c:pt>
                <c:pt idx="1">
                  <c:v>128962.916</c:v>
                </c:pt>
                <c:pt idx="2">
                  <c:v>16739.59999999998</c:v>
                </c:pt>
                <c:pt idx="3">
                  <c:v>66867.099999999991</c:v>
                </c:pt>
                <c:pt idx="4">
                  <c:v>88268.499999999985</c:v>
                </c:pt>
                <c:pt idx="5">
                  <c:v>41775.999999999978</c:v>
                </c:pt>
                <c:pt idx="6">
                  <c:v>94088.203999999911</c:v>
                </c:pt>
                <c:pt idx="7">
                  <c:v>17656.299999999981</c:v>
                </c:pt>
                <c:pt idx="8">
                  <c:v>171677.49999999974</c:v>
                </c:pt>
                <c:pt idx="9">
                  <c:v>15709.299999999992</c:v>
                </c:pt>
                <c:pt idx="10">
                  <c:v>24336.399999999994</c:v>
                </c:pt>
                <c:pt idx="11">
                  <c:v>52527.74899999996</c:v>
                </c:pt>
                <c:pt idx="12">
                  <c:v>55418.299999999974</c:v>
                </c:pt>
                <c:pt idx="13">
                  <c:v>26198.227999999937</c:v>
                </c:pt>
                <c:pt idx="14">
                  <c:v>73396.199999999924</c:v>
                </c:pt>
                <c:pt idx="15">
                  <c:v>39136.5</c:v>
                </c:pt>
                <c:pt idx="16">
                  <c:v>253006.25900000002</c:v>
                </c:pt>
                <c:pt idx="17">
                  <c:v>25088.315999999988</c:v>
                </c:pt>
                <c:pt idx="18">
                  <c:v>37706.799999999967</c:v>
                </c:pt>
                <c:pt idx="19">
                  <c:v>237916.40000000034</c:v>
                </c:pt>
                <c:pt idx="20">
                  <c:v>34534.200000000041</c:v>
                </c:pt>
                <c:pt idx="21">
                  <c:v>191144.5959999999</c:v>
                </c:pt>
                <c:pt idx="22">
                  <c:v>70022.400000000009</c:v>
                </c:pt>
                <c:pt idx="23">
                  <c:v>5202.5000000000064</c:v>
                </c:pt>
                <c:pt idx="24">
                  <c:v>61401.499999999978</c:v>
                </c:pt>
                <c:pt idx="25">
                  <c:v>87216.629999999946</c:v>
                </c:pt>
                <c:pt idx="26">
                  <c:v>103356.19999999998</c:v>
                </c:pt>
                <c:pt idx="27">
                  <c:v>15459.099999999973</c:v>
                </c:pt>
                <c:pt idx="28">
                  <c:v>275982.3000000001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再エネ比較シート!$BO$13:$BO$42</c:f>
              <c:numCache>
                <c:formatCode>#,##0_);[Red]\(#,##0\)</c:formatCode>
                <c:ptCount val="30"/>
                <c:pt idx="0">
                  <c:v>19021.661975999952</c:v>
                </c:pt>
                <c:pt idx="1">
                  <c:v>16612.064640359979</c:v>
                </c:pt>
                <c:pt idx="2">
                  <c:v>11412.181103999981</c:v>
                </c:pt>
                <c:pt idx="3">
                  <c:v>11141.67405599998</c:v>
                </c:pt>
                <c:pt idx="4">
                  <c:v>13024.422311999962</c:v>
                </c:pt>
                <c:pt idx="5">
                  <c:v>14781.157967999949</c:v>
                </c:pt>
                <c:pt idx="6">
                  <c:v>14466.659321279978</c:v>
                </c:pt>
                <c:pt idx="7">
                  <c:v>12642.064079999975</c:v>
                </c:pt>
                <c:pt idx="8">
                  <c:v>13504.710335999971</c:v>
                </c:pt>
                <c:pt idx="9">
                  <c:v>9246.4445519999899</c:v>
                </c:pt>
                <c:pt idx="10">
                  <c:v>11433.063191999987</c:v>
                </c:pt>
                <c:pt idx="11">
                  <c:v>17458.324457879953</c:v>
                </c:pt>
                <c:pt idx="12">
                  <c:v>17266.126439999949</c:v>
                </c:pt>
                <c:pt idx="13">
                  <c:v>16695.142947359924</c:v>
                </c:pt>
                <c:pt idx="14">
                  <c:v>14464.32628799996</c:v>
                </c:pt>
                <c:pt idx="15">
                  <c:v>12047.884667999971</c:v>
                </c:pt>
                <c:pt idx="16">
                  <c:v>14371.651821479965</c:v>
                </c:pt>
                <c:pt idx="17">
                  <c:v>13208.995967519979</c:v>
                </c:pt>
                <c:pt idx="18">
                  <c:v>18656.46545999993</c:v>
                </c:pt>
                <c:pt idx="19">
                  <c:v>15275.367383999957</c:v>
                </c:pt>
                <c:pt idx="20">
                  <c:v>8606.5405680000313</c:v>
                </c:pt>
                <c:pt idx="21">
                  <c:v>19033.418351519915</c:v>
                </c:pt>
                <c:pt idx="22">
                  <c:v>16296.54949199994</c:v>
                </c:pt>
                <c:pt idx="23">
                  <c:v>5625.2024640000072</c:v>
                </c:pt>
                <c:pt idx="24">
                  <c:v>6732.7932119999987</c:v>
                </c:pt>
                <c:pt idx="25">
                  <c:v>15086.348483999947</c:v>
                </c:pt>
                <c:pt idx="26">
                  <c:v>15844.10425199995</c:v>
                </c:pt>
                <c:pt idx="27">
                  <c:v>9959.075807999976</c:v>
                </c:pt>
                <c:pt idx="28">
                  <c:v>11642.244107999961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再エネ比較シート!$BP$13:$BP$42</c:f>
              <c:numCache>
                <c:formatCode>#,##0_);[Red]\(#,##0\)</c:formatCode>
                <c:ptCount val="30"/>
                <c:pt idx="0">
                  <c:v>23574.360996000007</c:v>
                </c:pt>
                <c:pt idx="1">
                  <c:v>152277.33887988</c:v>
                </c:pt>
                <c:pt idx="2">
                  <c:v>9531.014903999996</c:v>
                </c:pt>
                <c:pt idx="3">
                  <c:v>76168.885908000011</c:v>
                </c:pt>
                <c:pt idx="4">
                  <c:v>99770.363484000045</c:v>
                </c:pt>
                <c:pt idx="5">
                  <c:v>38967.980496000026</c:v>
                </c:pt>
                <c:pt idx="6">
                  <c:v>83873.380893599911</c:v>
                </c:pt>
                <c:pt idx="7">
                  <c:v>9421.0935480000007</c:v>
                </c:pt>
                <c:pt idx="8">
                  <c:v>157995.21633599966</c:v>
                </c:pt>
                <c:pt idx="9">
                  <c:v>10538.032091999999</c:v>
                </c:pt>
                <c:pt idx="10">
                  <c:v>19589.811048000007</c:v>
                </c:pt>
                <c:pt idx="11">
                  <c:v>50223.477611999995</c:v>
                </c:pt>
                <c:pt idx="12">
                  <c:v>54010.01038800001</c:v>
                </c:pt>
                <c:pt idx="13">
                  <c:v>16252.752119999997</c:v>
                </c:pt>
                <c:pt idx="14">
                  <c:v>79726.44892799994</c:v>
                </c:pt>
                <c:pt idx="15">
                  <c:v>38489.141376000029</c:v>
                </c:pt>
                <c:pt idx="16">
                  <c:v>180915.31378080003</c:v>
                </c:pt>
                <c:pt idx="17">
                  <c:v>16186.508299200006</c:v>
                </c:pt>
                <c:pt idx="18">
                  <c:v>29314.081188000029</c:v>
                </c:pt>
                <c:pt idx="19">
                  <c:v>211907.73931200051</c:v>
                </c:pt>
                <c:pt idx="20">
                  <c:v>36194.417328000018</c:v>
                </c:pt>
                <c:pt idx="21">
                  <c:v>172542.13715999995</c:v>
                </c:pt>
                <c:pt idx="22">
                  <c:v>74660.939508000069</c:v>
                </c:pt>
                <c:pt idx="23">
                  <c:v>681.61822800000016</c:v>
                </c:pt>
                <c:pt idx="24">
                  <c:v>72481.824683999963</c:v>
                </c:pt>
                <c:pt idx="25">
                  <c:v>59709.650951999982</c:v>
                </c:pt>
                <c:pt idx="26">
                  <c:v>117773.65618800001</c:v>
                </c:pt>
                <c:pt idx="27">
                  <c:v>9471.8875319999916</c:v>
                </c:pt>
                <c:pt idx="28">
                  <c:v>336220.98866400024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6.5174400000000006</c:v>
                </c:pt>
                <c:pt idx="10">
                  <c:v>0</c:v>
                </c:pt>
                <c:pt idx="11">
                  <c:v>0</c:v>
                </c:pt>
                <c:pt idx="12">
                  <c:v>0</c:v>
                </c:pt>
                <c:pt idx="13">
                  <c:v>0</c:v>
                </c:pt>
                <c:pt idx="14">
                  <c:v>0</c:v>
                </c:pt>
                <c:pt idx="15">
                  <c:v>0</c:v>
                </c:pt>
                <c:pt idx="16">
                  <c:v>0</c:v>
                </c:pt>
                <c:pt idx="17">
                  <c:v>0</c:v>
                </c:pt>
                <c:pt idx="18">
                  <c:v>0</c:v>
                </c:pt>
                <c:pt idx="19">
                  <c:v>141074.55100800001</c:v>
                </c:pt>
                <c:pt idx="20">
                  <c:v>0</c:v>
                </c:pt>
                <c:pt idx="21">
                  <c:v>0</c:v>
                </c:pt>
                <c:pt idx="22">
                  <c:v>0</c:v>
                </c:pt>
                <c:pt idx="23">
                  <c:v>0</c:v>
                </c:pt>
                <c:pt idx="24">
                  <c:v>42.36336</c:v>
                </c:pt>
                <c:pt idx="25">
                  <c:v>0</c:v>
                </c:pt>
                <c:pt idx="26">
                  <c:v>2428.3981440000002</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再エネ比較シート!$BR$13:$BR$42</c:f>
              <c:numCache>
                <c:formatCode>#,##0_);[Red]\(#,##0\)</c:formatCode>
                <c:ptCount val="30"/>
                <c:pt idx="0">
                  <c:v>0</c:v>
                </c:pt>
                <c:pt idx="1">
                  <c:v>0</c:v>
                </c:pt>
                <c:pt idx="2">
                  <c:v>0</c:v>
                </c:pt>
                <c:pt idx="3">
                  <c:v>0</c:v>
                </c:pt>
                <c:pt idx="4">
                  <c:v>0</c:v>
                </c:pt>
                <c:pt idx="5">
                  <c:v>0</c:v>
                </c:pt>
                <c:pt idx="6">
                  <c:v>3080.0160000000001</c:v>
                </c:pt>
                <c:pt idx="7">
                  <c:v>0</c:v>
                </c:pt>
                <c:pt idx="8">
                  <c:v>0</c:v>
                </c:pt>
                <c:pt idx="9">
                  <c:v>183.96</c:v>
                </c:pt>
                <c:pt idx="10">
                  <c:v>0</c:v>
                </c:pt>
                <c:pt idx="11">
                  <c:v>62.546399999999991</c:v>
                </c:pt>
                <c:pt idx="12">
                  <c:v>0</c:v>
                </c:pt>
                <c:pt idx="13">
                  <c:v>0</c:v>
                </c:pt>
                <c:pt idx="14">
                  <c:v>115.63200000000001</c:v>
                </c:pt>
                <c:pt idx="15">
                  <c:v>0</c:v>
                </c:pt>
                <c:pt idx="16">
                  <c:v>0</c:v>
                </c:pt>
                <c:pt idx="17">
                  <c:v>0</c:v>
                </c:pt>
                <c:pt idx="18">
                  <c:v>0</c:v>
                </c:pt>
                <c:pt idx="19">
                  <c:v>0</c:v>
                </c:pt>
                <c:pt idx="20">
                  <c:v>0</c:v>
                </c:pt>
                <c:pt idx="21">
                  <c:v>64880.063999999998</c:v>
                </c:pt>
                <c:pt idx="22">
                  <c:v>0</c:v>
                </c:pt>
                <c:pt idx="23">
                  <c:v>0</c:v>
                </c:pt>
                <c:pt idx="24">
                  <c:v>1976.2560000000001</c:v>
                </c:pt>
                <c:pt idx="25">
                  <c:v>148485.67919999998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再エネ比較シート!$BT$13:$BT$42</c:f>
              <c:numCache>
                <c:formatCode>#,##0_);[Red]\(#,##0\)</c:formatCode>
                <c:ptCount val="30"/>
                <c:pt idx="0">
                  <c:v>0</c:v>
                </c:pt>
                <c:pt idx="1">
                  <c:v>0</c:v>
                </c:pt>
                <c:pt idx="2">
                  <c:v>175.2</c:v>
                </c:pt>
                <c:pt idx="3">
                  <c:v>0</c:v>
                </c:pt>
                <c:pt idx="4">
                  <c:v>13945.92</c:v>
                </c:pt>
                <c:pt idx="5">
                  <c:v>0</c:v>
                </c:pt>
                <c:pt idx="6">
                  <c:v>126424.32000000001</c:v>
                </c:pt>
                <c:pt idx="7">
                  <c:v>0</c:v>
                </c:pt>
                <c:pt idx="8">
                  <c:v>287195.54879999993</c:v>
                </c:pt>
                <c:pt idx="9">
                  <c:v>0</c:v>
                </c:pt>
                <c:pt idx="10">
                  <c:v>0</c:v>
                </c:pt>
                <c:pt idx="11">
                  <c:v>0</c:v>
                </c:pt>
                <c:pt idx="12">
                  <c:v>1401.6</c:v>
                </c:pt>
                <c:pt idx="13">
                  <c:v>0</c:v>
                </c:pt>
                <c:pt idx="14">
                  <c:v>7351.3919999999998</c:v>
                </c:pt>
                <c:pt idx="15">
                  <c:v>0</c:v>
                </c:pt>
                <c:pt idx="16">
                  <c:v>730654.08</c:v>
                </c:pt>
                <c:pt idx="17">
                  <c:v>12929.76</c:v>
                </c:pt>
                <c:pt idx="18">
                  <c:v>0</c:v>
                </c:pt>
                <c:pt idx="19">
                  <c:v>349.69920000000002</c:v>
                </c:pt>
                <c:pt idx="20">
                  <c:v>0</c:v>
                </c:pt>
                <c:pt idx="21">
                  <c:v>227760</c:v>
                </c:pt>
                <c:pt idx="22">
                  <c:v>0</c:v>
                </c:pt>
                <c:pt idx="23">
                  <c:v>0</c:v>
                </c:pt>
                <c:pt idx="24">
                  <c:v>4204.8</c:v>
                </c:pt>
                <c:pt idx="25">
                  <c:v>8795.2502399999976</c:v>
                </c:pt>
                <c:pt idx="26">
                  <c:v>0</c:v>
                </c:pt>
                <c:pt idx="27">
                  <c:v>0</c:v>
                </c:pt>
                <c:pt idx="28">
                  <c:v>84796.800000000003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再エネ比較シート!$BU$13:$BU$42</c:f>
              <c:numCache>
                <c:formatCode>#,##0_);[Red]\(#,##0\)</c:formatCode>
                <c:ptCount val="30"/>
                <c:pt idx="0">
                  <c:v>42596.022971999962</c:v>
                </c:pt>
                <c:pt idx="1">
                  <c:v>168889.40352023998</c:v>
                </c:pt>
                <c:pt idx="2">
                  <c:v>21118.396007999978</c:v>
                </c:pt>
                <c:pt idx="3">
                  <c:v>87310.559963999985</c:v>
                </c:pt>
                <c:pt idx="4">
                  <c:v>126740.70579600001</c:v>
                </c:pt>
                <c:pt idx="5">
                  <c:v>53749.138463999974</c:v>
                </c:pt>
                <c:pt idx="6">
                  <c:v>227844.37621487991</c:v>
                </c:pt>
                <c:pt idx="7">
                  <c:v>22063.157627999975</c:v>
                </c:pt>
                <c:pt idx="8">
                  <c:v>458695.47547199955</c:v>
                </c:pt>
                <c:pt idx="9">
                  <c:v>19974.954083999986</c:v>
                </c:pt>
                <c:pt idx="10">
                  <c:v>31022.874239999994</c:v>
                </c:pt>
                <c:pt idx="11">
                  <c:v>67744.348469879958</c:v>
                </c:pt>
                <c:pt idx="12">
                  <c:v>72677.736827999965</c:v>
                </c:pt>
                <c:pt idx="13">
                  <c:v>32947.895067359917</c:v>
                </c:pt>
                <c:pt idx="14">
                  <c:v>101657.7992159999</c:v>
                </c:pt>
                <c:pt idx="15">
                  <c:v>50537.026043999998</c:v>
                </c:pt>
                <c:pt idx="16">
                  <c:v>925941.04560227995</c:v>
                </c:pt>
                <c:pt idx="17">
                  <c:v>42325.264266719983</c:v>
                </c:pt>
                <c:pt idx="18">
                  <c:v>47970.54664799996</c:v>
                </c:pt>
                <c:pt idx="19">
                  <c:v>368607.35690400045</c:v>
                </c:pt>
                <c:pt idx="20">
                  <c:v>44800.957896000051</c:v>
                </c:pt>
                <c:pt idx="21">
                  <c:v>484215.61951151985</c:v>
                </c:pt>
                <c:pt idx="22">
                  <c:v>90957.489000000001</c:v>
                </c:pt>
                <c:pt idx="23">
                  <c:v>6306.8206920000075</c:v>
                </c:pt>
                <c:pt idx="24">
                  <c:v>85438.037255999967</c:v>
                </c:pt>
                <c:pt idx="25">
                  <c:v>232076.9288759999</c:v>
                </c:pt>
                <c:pt idx="26">
                  <c:v>136046.15858399996</c:v>
                </c:pt>
                <c:pt idx="27">
                  <c:v>19430.963339999966</c:v>
                </c:pt>
                <c:pt idx="28">
                  <c:v>432660.03277200018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丹波市</c:v>
                </c:pt>
              </c:strCache>
            </c:strRef>
          </c:cat>
          <c:val>
            <c:numRef>
              <c:f>①CO2排出量の現状把握!$AX$43:$AX$45</c:f>
              <c:numCache>
                <c:formatCode>0%</c:formatCode>
                <c:ptCount val="3"/>
                <c:pt idx="0">
                  <c:v>0.42072759503743129</c:v>
                </c:pt>
                <c:pt idx="1">
                  <c:v>0.5868764337781418</c:v>
                </c:pt>
                <c:pt idx="2">
                  <c:v>0.59972135489101996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丹波市</c:v>
                </c:pt>
              </c:strCache>
            </c:strRef>
          </c:cat>
          <c:val>
            <c:numRef>
              <c:f>①CO2排出量の現状把握!$AY$43:$AY$45</c:f>
              <c:numCache>
                <c:formatCode>0%</c:formatCode>
                <c:ptCount val="3"/>
                <c:pt idx="0">
                  <c:v>0.19118662390594171</c:v>
                </c:pt>
                <c:pt idx="1">
                  <c:v>0.13212371389370792</c:v>
                </c:pt>
                <c:pt idx="2">
                  <c:v>9.0098487558605694E-2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丹波市</c:v>
                </c:pt>
              </c:strCache>
            </c:strRef>
          </c:cat>
          <c:val>
            <c:numRef>
              <c:f>①CO2排出量の現状把握!$AZ$43:$AZ$45</c:f>
              <c:numCache>
                <c:formatCode>0%</c:formatCode>
                <c:ptCount val="3"/>
                <c:pt idx="0">
                  <c:v>0.18034974026133399</c:v>
                </c:pt>
                <c:pt idx="1">
                  <c:v>0.11808553060345138</c:v>
                </c:pt>
                <c:pt idx="2">
                  <c:v>8.6941854417740966E-2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丹波市</c:v>
                </c:pt>
              </c:strCache>
            </c:strRef>
          </c:cat>
          <c:val>
            <c:numRef>
              <c:f>①CO2排出量の現状把握!$BA$43:$BA$45</c:f>
              <c:numCache>
                <c:formatCode>0%</c:formatCode>
                <c:ptCount val="3"/>
                <c:pt idx="0">
                  <c:v>0.19226168778726088</c:v>
                </c:pt>
                <c:pt idx="1">
                  <c:v>0.14615317589226323</c:v>
                </c:pt>
                <c:pt idx="2">
                  <c:v>0.21510089345883965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丹波市</c:v>
                </c:pt>
              </c:strCache>
            </c:strRef>
          </c:cat>
          <c:val>
            <c:numRef>
              <c:f>①CO2排出量の現状把握!$BB$43:$BB$45</c:f>
              <c:numCache>
                <c:formatCode>0%</c:formatCode>
                <c:ptCount val="3"/>
                <c:pt idx="0">
                  <c:v>1.5474353008032191E-2</c:v>
                </c:pt>
                <c:pt idx="1">
                  <c:v>1.6761145832435678E-2</c:v>
                </c:pt>
                <c:pt idx="2">
                  <c:v>8.1374096737938072E-3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18207</c:v>
                </c:pt>
                <c:pt idx="1">
                  <c:v>18207</c:v>
                </c:pt>
                <c:pt idx="2">
                  <c:v>18207</c:v>
                </c:pt>
                <c:pt idx="3">
                  <c:v>18207</c:v>
                </c:pt>
                <c:pt idx="4">
                  <c:v>18207</c:v>
                </c:pt>
                <c:pt idx="5">
                  <c:v>18613</c:v>
                </c:pt>
                <c:pt idx="6">
                  <c:v>18613</c:v>
                </c:pt>
                <c:pt idx="7">
                  <c:v>18613</c:v>
                </c:pt>
                <c:pt idx="8">
                  <c:v>18613</c:v>
                </c:pt>
                <c:pt idx="9">
                  <c:v>18613</c:v>
                </c:pt>
                <c:pt idx="10">
                  <c:v>18613</c:v>
                </c:pt>
                <c:pt idx="11">
                  <c:v>17509</c:v>
                </c:pt>
                <c:pt idx="12">
                  <c:v>17509</c:v>
                </c:pt>
                <c:pt idx="13">
                  <c:v>17509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3.3360354345599998</c:v>
                </c:pt>
                <c:pt idx="1">
                  <c:v>3.76318081304</c:v>
                </c:pt>
                <c:pt idx="2">
                  <c:v>6.1727782559200008</c:v>
                </c:pt>
                <c:pt idx="3">
                  <c:v>4.5254269691499998</c:v>
                </c:pt>
                <c:pt idx="4">
                  <c:v>4.3884091452399998</c:v>
                </c:pt>
                <c:pt idx="5">
                  <c:v>3.6100380245300001</c:v>
                </c:pt>
                <c:pt idx="6">
                  <c:v>7.2088256486350009</c:v>
                </c:pt>
                <c:pt idx="7">
                  <c:v>5.4052428157200003</c:v>
                </c:pt>
                <c:pt idx="8">
                  <c:v>6.7828583350000002</c:v>
                </c:pt>
                <c:pt idx="9">
                  <c:v>9.1216716511999998</c:v>
                </c:pt>
                <c:pt idx="10">
                  <c:v>7.1031498612799986</c:v>
                </c:pt>
                <c:pt idx="11">
                  <c:v>7.1343095641999996</c:v>
                </c:pt>
                <c:pt idx="12">
                  <c:v>7.1304393798399994</c:v>
                </c:pt>
                <c:pt idx="13">
                  <c:v>5.1432857624399997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69811</c:v>
                </c:pt>
                <c:pt idx="1">
                  <c:v>69328</c:v>
                </c:pt>
                <c:pt idx="2">
                  <c:v>68703</c:v>
                </c:pt>
                <c:pt idx="3">
                  <c:v>68749</c:v>
                </c:pt>
                <c:pt idx="4">
                  <c:v>68252</c:v>
                </c:pt>
                <c:pt idx="5">
                  <c:v>67551</c:v>
                </c:pt>
                <c:pt idx="6">
                  <c:v>66858</c:v>
                </c:pt>
                <c:pt idx="7">
                  <c:v>66108</c:v>
                </c:pt>
                <c:pt idx="8">
                  <c:v>65448</c:v>
                </c:pt>
                <c:pt idx="9">
                  <c:v>64691</c:v>
                </c:pt>
                <c:pt idx="10">
                  <c:v>63941</c:v>
                </c:pt>
                <c:pt idx="11">
                  <c:v>63235</c:v>
                </c:pt>
                <c:pt idx="12">
                  <c:v>62411</c:v>
                </c:pt>
                <c:pt idx="13">
                  <c:v>61717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丹波市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1732</v>
      </c>
      <c r="B9" s="70">
        <v>341</v>
      </c>
      <c r="C9" s="70">
        <v>1</v>
      </c>
      <c r="D9" s="70">
        <v>21</v>
      </c>
      <c r="E9" s="70">
        <v>1990</v>
      </c>
      <c r="F9" s="70" t="s">
        <v>787</v>
      </c>
      <c r="G9" s="70" t="s">
        <v>1733</v>
      </c>
      <c r="H9" s="70" t="s">
        <v>1734</v>
      </c>
      <c r="I9" s="148"/>
      <c r="J9" s="71">
        <v>895.33096942305406</v>
      </c>
      <c r="K9" s="71">
        <v>2.7203132729904409</v>
      </c>
      <c r="L9" s="71">
        <v>2.344941198368709</v>
      </c>
      <c r="M9" s="71">
        <v>18.5404010252382</v>
      </c>
      <c r="N9" s="71">
        <v>27.602980352415901</v>
      </c>
      <c r="O9" s="71">
        <v>30.558333719260339</v>
      </c>
      <c r="P9" s="71">
        <v>28.404797750252609</v>
      </c>
      <c r="Q9" s="71">
        <v>1.98569799563785</v>
      </c>
      <c r="R9" s="71">
        <v>0</v>
      </c>
      <c r="S9" s="71">
        <v>2.156229319810187</v>
      </c>
      <c r="T9" s="72"/>
      <c r="U9" s="71">
        <v>76198790</v>
      </c>
      <c r="V9" s="71">
        <v>1018</v>
      </c>
      <c r="W9" s="71">
        <v>27</v>
      </c>
      <c r="X9" s="71">
        <v>7050</v>
      </c>
      <c r="Y9" s="71">
        <v>8842</v>
      </c>
      <c r="Z9" s="71">
        <v>12569</v>
      </c>
      <c r="AA9" s="71">
        <v>6897</v>
      </c>
      <c r="AB9" s="71">
        <v>32241</v>
      </c>
      <c r="AC9" s="71">
        <v>0</v>
      </c>
      <c r="AD9" s="71">
        <v>2.156229319810187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1735</v>
      </c>
      <c r="B10" s="70">
        <v>342</v>
      </c>
      <c r="C10" s="70">
        <v>2</v>
      </c>
      <c r="D10" s="70">
        <v>21</v>
      </c>
      <c r="E10" s="70">
        <v>2005</v>
      </c>
      <c r="F10" s="70" t="s">
        <v>789</v>
      </c>
      <c r="G10" s="70" t="s">
        <v>1733</v>
      </c>
      <c r="H10" s="70" t="s">
        <v>1734</v>
      </c>
      <c r="I10" s="148"/>
      <c r="J10" s="71">
        <v>742.44333366854551</v>
      </c>
      <c r="K10" s="71">
        <v>2.4314984694030808</v>
      </c>
      <c r="L10" s="71">
        <v>3.9337539422906271</v>
      </c>
      <c r="M10" s="71">
        <v>52.969164112824842</v>
      </c>
      <c r="N10" s="71">
        <v>68.271295102935497</v>
      </c>
      <c r="O10" s="71">
        <v>66.368178357405228</v>
      </c>
      <c r="P10" s="71">
        <v>30.720105370581059</v>
      </c>
      <c r="Q10" s="71">
        <v>3.1150355939107701</v>
      </c>
      <c r="R10" s="71">
        <v>0</v>
      </c>
      <c r="S10" s="71">
        <v>5.1112578000994757</v>
      </c>
      <c r="T10" s="72"/>
      <c r="U10" s="71">
        <v>75465714</v>
      </c>
      <c r="V10" s="71">
        <v>1061</v>
      </c>
      <c r="W10" s="71">
        <v>52</v>
      </c>
      <c r="X10" s="71">
        <v>10690</v>
      </c>
      <c r="Y10" s="71">
        <v>18570</v>
      </c>
      <c r="Z10" s="71">
        <v>31589</v>
      </c>
      <c r="AA10" s="71">
        <v>6109</v>
      </c>
      <c r="AB10" s="71">
        <v>52874</v>
      </c>
      <c r="AC10" s="71">
        <v>0</v>
      </c>
      <c r="AD10" s="71">
        <v>5.1112578000994757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1736</v>
      </c>
      <c r="B11" s="70">
        <v>343</v>
      </c>
      <c r="C11" s="70">
        <v>3</v>
      </c>
      <c r="D11" s="70">
        <v>21</v>
      </c>
      <c r="E11" s="70">
        <v>2006</v>
      </c>
      <c r="F11" s="70" t="s">
        <v>790</v>
      </c>
      <c r="G11" s="70" t="s">
        <v>1733</v>
      </c>
      <c r="H11" s="70" t="s">
        <v>1734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1737</v>
      </c>
      <c r="B12" s="70">
        <v>344</v>
      </c>
      <c r="C12" s="70">
        <v>4</v>
      </c>
      <c r="D12" s="70">
        <v>21</v>
      </c>
      <c r="E12" s="70">
        <v>2007</v>
      </c>
      <c r="F12" s="70" t="s">
        <v>791</v>
      </c>
      <c r="G12" s="70" t="s">
        <v>1733</v>
      </c>
      <c r="H12" s="70" t="s">
        <v>1734</v>
      </c>
      <c r="I12" s="148"/>
      <c r="J12" s="71">
        <v>773.81305730749136</v>
      </c>
      <c r="K12" s="71">
        <v>2.3239444084755219</v>
      </c>
      <c r="L12" s="71">
        <v>0.35274262482321711</v>
      </c>
      <c r="M12" s="71">
        <v>62.338232978573608</v>
      </c>
      <c r="N12" s="71">
        <v>70.72791184464252</v>
      </c>
      <c r="O12" s="71">
        <v>66.98986288739151</v>
      </c>
      <c r="P12" s="71">
        <v>30.490919921425458</v>
      </c>
      <c r="Q12" s="71">
        <v>3.4218214462676002</v>
      </c>
      <c r="R12" s="71">
        <v>0</v>
      </c>
      <c r="S12" s="71">
        <v>6.0180075918280211</v>
      </c>
      <c r="T12" s="72"/>
      <c r="U12" s="71">
        <v>93865689</v>
      </c>
      <c r="V12" s="71">
        <v>1016</v>
      </c>
      <c r="W12" s="71">
        <v>4</v>
      </c>
      <c r="X12" s="71">
        <v>13770</v>
      </c>
      <c r="Y12" s="71">
        <v>20008</v>
      </c>
      <c r="Z12" s="71">
        <v>33146</v>
      </c>
      <c r="AA12" s="71">
        <v>5971</v>
      </c>
      <c r="AB12" s="71">
        <v>55010</v>
      </c>
      <c r="AC12" s="71">
        <v>0</v>
      </c>
      <c r="AD12" s="71">
        <v>6.0180075918280211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1738</v>
      </c>
      <c r="B13" s="70">
        <v>345</v>
      </c>
      <c r="C13" s="70">
        <v>5</v>
      </c>
      <c r="D13" s="70">
        <v>21</v>
      </c>
      <c r="E13" s="70">
        <v>2008</v>
      </c>
      <c r="F13" s="70" t="s">
        <v>792</v>
      </c>
      <c r="G13" s="70" t="s">
        <v>1733</v>
      </c>
      <c r="H13" s="70" t="s">
        <v>1734</v>
      </c>
      <c r="I13" s="148"/>
      <c r="J13" s="71">
        <v>769.57516975158319</v>
      </c>
      <c r="K13" s="71">
        <v>1.7354846819810621</v>
      </c>
      <c r="L13" s="71">
        <v>6.3652438399059577</v>
      </c>
      <c r="M13" s="71">
        <v>62.159388066924308</v>
      </c>
      <c r="N13" s="71">
        <v>70.883256974071372</v>
      </c>
      <c r="O13" s="71">
        <v>65.733674306227599</v>
      </c>
      <c r="P13" s="71">
        <v>30.981541229885529</v>
      </c>
      <c r="Q13" s="71">
        <v>3.4039031178577202</v>
      </c>
      <c r="R13" s="71">
        <v>0</v>
      </c>
      <c r="S13" s="71">
        <v>5.696472199077796</v>
      </c>
      <c r="T13" s="72"/>
      <c r="U13" s="71">
        <v>99485169</v>
      </c>
      <c r="V13" s="71">
        <v>1016</v>
      </c>
      <c r="W13" s="71">
        <v>81</v>
      </c>
      <c r="X13" s="71">
        <v>13770</v>
      </c>
      <c r="Y13" s="71">
        <v>20274</v>
      </c>
      <c r="Z13" s="71">
        <v>33666</v>
      </c>
      <c r="AA13" s="71">
        <v>6074</v>
      </c>
      <c r="AB13" s="71">
        <v>55622</v>
      </c>
      <c r="AC13" s="71">
        <v>0</v>
      </c>
      <c r="AD13" s="71">
        <v>5.696472199077796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1739</v>
      </c>
      <c r="B14" s="70">
        <v>346</v>
      </c>
      <c r="C14" s="70">
        <v>6</v>
      </c>
      <c r="D14" s="70">
        <v>21</v>
      </c>
      <c r="E14" s="70">
        <v>2009</v>
      </c>
      <c r="F14" s="70" t="s">
        <v>176</v>
      </c>
      <c r="G14" s="70" t="s">
        <v>1733</v>
      </c>
      <c r="H14" s="70" t="s">
        <v>1734</v>
      </c>
      <c r="I14" s="148"/>
      <c r="J14" s="71">
        <v>789.50061841575973</v>
      </c>
      <c r="K14" s="71">
        <v>1.868016546144543</v>
      </c>
      <c r="L14" s="71">
        <v>4.3014007784685697</v>
      </c>
      <c r="M14" s="71">
        <v>73.093269873324203</v>
      </c>
      <c r="N14" s="71">
        <v>69.391637092012715</v>
      </c>
      <c r="O14" s="71">
        <v>67.237107408461526</v>
      </c>
      <c r="P14" s="71">
        <v>29.969731890381961</v>
      </c>
      <c r="Q14" s="71">
        <v>3.2764281343573201</v>
      </c>
      <c r="R14" s="71">
        <v>0</v>
      </c>
      <c r="S14" s="71">
        <v>4.9852044908703013</v>
      </c>
      <c r="T14" s="72"/>
      <c r="U14" s="71">
        <v>80235713</v>
      </c>
      <c r="V14" s="71">
        <v>1149</v>
      </c>
      <c r="W14" s="71">
        <v>93</v>
      </c>
      <c r="X14" s="71">
        <v>17130</v>
      </c>
      <c r="Y14" s="71">
        <v>20504</v>
      </c>
      <c r="Z14" s="71">
        <v>33990</v>
      </c>
      <c r="AA14" s="71">
        <v>6032</v>
      </c>
      <c r="AB14" s="71">
        <v>56202</v>
      </c>
      <c r="AC14" s="71">
        <v>0</v>
      </c>
      <c r="AD14" s="71">
        <v>4.9852044908703013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339.72699999999998</v>
      </c>
      <c r="BK14" s="71">
        <v>0</v>
      </c>
      <c r="BL14" s="71">
        <v>8.98</v>
      </c>
      <c r="BM14" s="71">
        <v>0</v>
      </c>
      <c r="BN14" s="72"/>
      <c r="BO14" s="71">
        <v>0</v>
      </c>
      <c r="BP14" s="71">
        <v>0</v>
      </c>
      <c r="BQ14" s="71">
        <v>19</v>
      </c>
      <c r="BR14" s="71">
        <v>0</v>
      </c>
      <c r="BS14" s="71">
        <v>2</v>
      </c>
      <c r="BT14" s="71">
        <v>0</v>
      </c>
      <c r="BU14"/>
      <c r="BV14" s="70">
        <v>348.70699999999999</v>
      </c>
      <c r="BW14" s="70">
        <v>0</v>
      </c>
      <c r="BX14" s="70">
        <v>0</v>
      </c>
      <c r="BY14" s="70">
        <v>0</v>
      </c>
      <c r="BZ14" s="70">
        <v>0</v>
      </c>
      <c r="CA14" s="70">
        <v>0</v>
      </c>
      <c r="CB14" s="70">
        <v>0</v>
      </c>
      <c r="CC14" s="70">
        <v>0</v>
      </c>
      <c r="CD14" s="70">
        <v>0</v>
      </c>
    </row>
    <row r="15" spans="1:82">
      <c r="A15" s="70" t="s">
        <v>1740</v>
      </c>
      <c r="B15" s="70">
        <v>347</v>
      </c>
      <c r="C15" s="70">
        <v>7</v>
      </c>
      <c r="D15" s="70">
        <v>21</v>
      </c>
      <c r="E15" s="70">
        <v>2010</v>
      </c>
      <c r="F15" s="70" t="s">
        <v>177</v>
      </c>
      <c r="G15" s="70" t="s">
        <v>1733</v>
      </c>
      <c r="H15" s="70" t="s">
        <v>1734</v>
      </c>
      <c r="I15" s="148"/>
      <c r="J15" s="71">
        <v>921.776814413843</v>
      </c>
      <c r="K15" s="71">
        <v>1.9929744186372309</v>
      </c>
      <c r="L15" s="71">
        <v>4.0576454392407122</v>
      </c>
      <c r="M15" s="71">
        <v>75.039079542429334</v>
      </c>
      <c r="N15" s="71">
        <v>77.161096932974075</v>
      </c>
      <c r="O15" s="71">
        <v>67.575883276182381</v>
      </c>
      <c r="P15" s="71">
        <v>31.481331595110682</v>
      </c>
      <c r="Q15" s="71">
        <v>3.4464665963226402</v>
      </c>
      <c r="R15" s="71">
        <v>0</v>
      </c>
      <c r="S15" s="71">
        <v>8.3701340768633408</v>
      </c>
      <c r="T15" s="72"/>
      <c r="U15" s="71">
        <v>94907485</v>
      </c>
      <c r="V15" s="71">
        <v>1149</v>
      </c>
      <c r="W15" s="71">
        <v>93</v>
      </c>
      <c r="X15" s="71">
        <v>17130</v>
      </c>
      <c r="Y15" s="71">
        <v>20768</v>
      </c>
      <c r="Z15" s="71">
        <v>34320</v>
      </c>
      <c r="AA15" s="71">
        <v>6178</v>
      </c>
      <c r="AB15" s="71">
        <v>56649</v>
      </c>
      <c r="AC15" s="71">
        <v>0</v>
      </c>
      <c r="AD15" s="71">
        <v>8.3701340768633408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344.553</v>
      </c>
      <c r="BK15" s="71">
        <v>0</v>
      </c>
      <c r="BL15" s="71">
        <v>9.0419999999999998</v>
      </c>
      <c r="BM15" s="71">
        <v>0</v>
      </c>
      <c r="BN15" s="72"/>
      <c r="BO15" s="71">
        <v>0</v>
      </c>
      <c r="BP15" s="71">
        <v>0</v>
      </c>
      <c r="BQ15" s="71">
        <v>19</v>
      </c>
      <c r="BR15" s="71">
        <v>0</v>
      </c>
      <c r="BS15" s="71">
        <v>2</v>
      </c>
      <c r="BT15" s="71">
        <v>0</v>
      </c>
      <c r="BU15"/>
      <c r="BV15" s="70">
        <v>353.59500000000003</v>
      </c>
      <c r="BW15" s="70">
        <v>0</v>
      </c>
      <c r="BX15" s="70">
        <v>0</v>
      </c>
      <c r="BY15" s="70">
        <v>0</v>
      </c>
      <c r="BZ15" s="70">
        <v>0</v>
      </c>
      <c r="CA15" s="70">
        <v>0</v>
      </c>
      <c r="CB15" s="70">
        <v>0</v>
      </c>
      <c r="CC15" s="70">
        <v>0</v>
      </c>
      <c r="CD15" s="70">
        <v>0</v>
      </c>
    </row>
    <row r="16" spans="1:82">
      <c r="A16" s="70" t="s">
        <v>1741</v>
      </c>
      <c r="B16" s="70">
        <v>348</v>
      </c>
      <c r="C16" s="70">
        <v>8</v>
      </c>
      <c r="D16" s="70">
        <v>21</v>
      </c>
      <c r="E16" s="70">
        <v>2011</v>
      </c>
      <c r="F16" s="70" t="s">
        <v>178</v>
      </c>
      <c r="G16" s="70" t="s">
        <v>1733</v>
      </c>
      <c r="H16" s="70" t="s">
        <v>1734</v>
      </c>
      <c r="I16" s="148"/>
      <c r="J16" s="71">
        <v>824.35127371766191</v>
      </c>
      <c r="K16" s="71">
        <v>2.706382651513247</v>
      </c>
      <c r="L16" s="71">
        <v>4.213433770148348</v>
      </c>
      <c r="M16" s="71">
        <v>81.269048054206735</v>
      </c>
      <c r="N16" s="71">
        <v>78.928518961371836</v>
      </c>
      <c r="O16" s="71">
        <v>67.640245579686308</v>
      </c>
      <c r="P16" s="71">
        <v>30.932809321445621</v>
      </c>
      <c r="Q16" s="71">
        <v>4.0157408631299898</v>
      </c>
      <c r="R16" s="71">
        <v>0</v>
      </c>
      <c r="S16" s="71">
        <v>6.197325308911287</v>
      </c>
      <c r="T16" s="72"/>
      <c r="U16" s="71">
        <v>83569316</v>
      </c>
      <c r="V16" s="71">
        <v>1149</v>
      </c>
      <c r="W16" s="71">
        <v>93</v>
      </c>
      <c r="X16" s="71">
        <v>17130</v>
      </c>
      <c r="Y16" s="71">
        <v>21091</v>
      </c>
      <c r="Z16" s="71">
        <v>35099</v>
      </c>
      <c r="AA16" s="71">
        <v>6251</v>
      </c>
      <c r="AB16" s="71">
        <v>57223</v>
      </c>
      <c r="AC16" s="71">
        <v>0</v>
      </c>
      <c r="AD16" s="71">
        <v>6.197325308911287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355.05599999999998</v>
      </c>
      <c r="BK16" s="71">
        <v>0</v>
      </c>
      <c r="BL16" s="71">
        <v>8.2609999999999992</v>
      </c>
      <c r="BM16" s="71">
        <v>0</v>
      </c>
      <c r="BN16" s="72"/>
      <c r="BO16" s="71">
        <v>0</v>
      </c>
      <c r="BP16" s="71">
        <v>0</v>
      </c>
      <c r="BQ16" s="71">
        <v>21</v>
      </c>
      <c r="BR16" s="71">
        <v>0</v>
      </c>
      <c r="BS16" s="71">
        <v>2</v>
      </c>
      <c r="BT16" s="71">
        <v>0</v>
      </c>
      <c r="BU16"/>
      <c r="BV16" s="70">
        <v>363.31700000000001</v>
      </c>
      <c r="BW16" s="70">
        <v>0</v>
      </c>
      <c r="BX16" s="70">
        <v>0</v>
      </c>
      <c r="BY16" s="70">
        <v>0</v>
      </c>
      <c r="BZ16" s="70">
        <v>0</v>
      </c>
      <c r="CA16" s="70">
        <v>0</v>
      </c>
      <c r="CB16" s="70">
        <v>0</v>
      </c>
      <c r="CC16" s="70">
        <v>0</v>
      </c>
      <c r="CD16" s="70">
        <v>0</v>
      </c>
    </row>
    <row r="17" spans="1:82">
      <c r="A17" s="70" t="s">
        <v>1742</v>
      </c>
      <c r="B17" s="70">
        <v>349</v>
      </c>
      <c r="C17" s="70">
        <v>9</v>
      </c>
      <c r="D17" s="70">
        <v>21</v>
      </c>
      <c r="E17" s="70">
        <v>2012</v>
      </c>
      <c r="F17" s="70" t="s">
        <v>179</v>
      </c>
      <c r="G17" s="70" t="s">
        <v>1733</v>
      </c>
      <c r="H17" s="70" t="s">
        <v>1734</v>
      </c>
      <c r="I17" s="148"/>
      <c r="J17" s="71">
        <v>839.01195905404086</v>
      </c>
      <c r="K17" s="71">
        <v>2.420313817755452</v>
      </c>
      <c r="L17" s="71">
        <v>4.1043777336619938</v>
      </c>
      <c r="M17" s="71">
        <v>85.857559432567925</v>
      </c>
      <c r="N17" s="71">
        <v>85.397754239404335</v>
      </c>
      <c r="O17" s="71">
        <v>68.482675210545608</v>
      </c>
      <c r="P17" s="71">
        <v>31.332749213349953</v>
      </c>
      <c r="Q17" s="71">
        <v>4.5092612471288298</v>
      </c>
      <c r="R17" s="71">
        <v>0</v>
      </c>
      <c r="S17" s="71">
        <v>6.5586808284011191</v>
      </c>
      <c r="T17" s="72"/>
      <c r="U17" s="71">
        <v>91584378</v>
      </c>
      <c r="V17" s="71">
        <v>1149</v>
      </c>
      <c r="W17" s="71">
        <v>93</v>
      </c>
      <c r="X17" s="71">
        <v>17130</v>
      </c>
      <c r="Y17" s="71">
        <v>22574</v>
      </c>
      <c r="Z17" s="71">
        <v>35818</v>
      </c>
      <c r="AA17" s="71">
        <v>6296</v>
      </c>
      <c r="AB17" s="71">
        <v>59141</v>
      </c>
      <c r="AC17" s="71">
        <v>0</v>
      </c>
      <c r="AD17" s="71">
        <v>6.5586808284011191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353.24599999999998</v>
      </c>
      <c r="BK17" s="71">
        <v>0</v>
      </c>
      <c r="BL17" s="71">
        <v>8.3580000000000005</v>
      </c>
      <c r="BM17" s="71">
        <v>0</v>
      </c>
      <c r="BN17" s="72"/>
      <c r="BO17" s="71">
        <v>0</v>
      </c>
      <c r="BP17" s="71">
        <v>0</v>
      </c>
      <c r="BQ17" s="71">
        <v>21</v>
      </c>
      <c r="BR17" s="71">
        <v>0</v>
      </c>
      <c r="BS17" s="71">
        <v>2</v>
      </c>
      <c r="BT17" s="71">
        <v>0</v>
      </c>
      <c r="BU17"/>
      <c r="BV17" s="70">
        <v>361.60399999999998</v>
      </c>
      <c r="BW17" s="70">
        <v>0</v>
      </c>
      <c r="BX17" s="70">
        <v>0</v>
      </c>
      <c r="BY17" s="70">
        <v>0</v>
      </c>
      <c r="BZ17" s="70">
        <v>0</v>
      </c>
      <c r="CA17" s="70">
        <v>0</v>
      </c>
      <c r="CB17" s="70">
        <v>0</v>
      </c>
      <c r="CC17" s="70">
        <v>0</v>
      </c>
      <c r="CD17" s="70">
        <v>0</v>
      </c>
    </row>
    <row r="18" spans="1:82">
      <c r="A18" s="70" t="s">
        <v>1743</v>
      </c>
      <c r="B18" s="70">
        <v>350</v>
      </c>
      <c r="C18" s="70">
        <v>10</v>
      </c>
      <c r="D18" s="70">
        <v>21</v>
      </c>
      <c r="E18" s="70">
        <v>2013</v>
      </c>
      <c r="F18" s="70" t="s">
        <v>180</v>
      </c>
      <c r="G18" s="70" t="s">
        <v>1733</v>
      </c>
      <c r="H18" s="70" t="s">
        <v>1734</v>
      </c>
      <c r="I18" s="148"/>
      <c r="J18" s="71">
        <v>790.11125043501681</v>
      </c>
      <c r="K18" s="71">
        <v>2.0567366889756218</v>
      </c>
      <c r="L18" s="71">
        <v>3.7871846495659209</v>
      </c>
      <c r="M18" s="71">
        <v>85.476831447137002</v>
      </c>
      <c r="N18" s="71">
        <v>76.153552448389149</v>
      </c>
      <c r="O18" s="71">
        <v>66.904623490320461</v>
      </c>
      <c r="P18" s="71">
        <v>31.940356903759596</v>
      </c>
      <c r="Q18" s="71">
        <v>4.6086498626973302</v>
      </c>
      <c r="R18" s="71">
        <v>0</v>
      </c>
      <c r="S18" s="71">
        <v>6.4348853215838071</v>
      </c>
      <c r="T18" s="72"/>
      <c r="U18" s="71">
        <v>88963126</v>
      </c>
      <c r="V18" s="71">
        <v>1149</v>
      </c>
      <c r="W18" s="71">
        <v>93</v>
      </c>
      <c r="X18" s="71">
        <v>17130</v>
      </c>
      <c r="Y18" s="71">
        <v>22277</v>
      </c>
      <c r="Z18" s="71">
        <v>36555</v>
      </c>
      <c r="AA18" s="71">
        <v>6394</v>
      </c>
      <c r="AB18" s="71">
        <v>59578</v>
      </c>
      <c r="AC18" s="71">
        <v>0</v>
      </c>
      <c r="AD18" s="71">
        <v>6.4348853215838071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343.13</v>
      </c>
      <c r="BK18" s="71">
        <v>0</v>
      </c>
      <c r="BL18" s="71">
        <v>7.8889999999999993</v>
      </c>
      <c r="BM18" s="71">
        <v>0</v>
      </c>
      <c r="BN18" s="72"/>
      <c r="BO18" s="71">
        <v>0</v>
      </c>
      <c r="BP18" s="71">
        <v>0</v>
      </c>
      <c r="BQ18" s="71">
        <v>21</v>
      </c>
      <c r="BR18" s="71">
        <v>0</v>
      </c>
      <c r="BS18" s="71">
        <v>2</v>
      </c>
      <c r="BT18" s="71">
        <v>0</v>
      </c>
      <c r="BU18"/>
      <c r="BV18" s="70">
        <v>351.01900000000001</v>
      </c>
      <c r="BW18" s="70">
        <v>0</v>
      </c>
      <c r="BX18" s="70">
        <v>0</v>
      </c>
      <c r="BY18" s="70">
        <v>0</v>
      </c>
      <c r="BZ18" s="70">
        <v>0</v>
      </c>
      <c r="CA18" s="70">
        <v>0</v>
      </c>
      <c r="CB18" s="70">
        <v>0</v>
      </c>
      <c r="CC18" s="70">
        <v>0</v>
      </c>
      <c r="CD18" s="70">
        <v>0</v>
      </c>
    </row>
    <row r="19" spans="1:82">
      <c r="A19" s="70" t="s">
        <v>1744</v>
      </c>
      <c r="B19" s="70">
        <v>351</v>
      </c>
      <c r="C19" s="70">
        <v>11</v>
      </c>
      <c r="D19" s="70">
        <v>21</v>
      </c>
      <c r="E19" s="70">
        <v>2014</v>
      </c>
      <c r="F19" s="70" t="s">
        <v>181</v>
      </c>
      <c r="G19" s="70" t="s">
        <v>1733</v>
      </c>
      <c r="H19" s="70" t="s">
        <v>1734</v>
      </c>
      <c r="I19" s="148"/>
      <c r="J19" s="71">
        <v>712.40323778751474</v>
      </c>
      <c r="K19" s="71">
        <v>1.9528741070317339</v>
      </c>
      <c r="L19" s="71">
        <v>2.1448841294405478</v>
      </c>
      <c r="M19" s="71">
        <v>89.911194983608993</v>
      </c>
      <c r="N19" s="71">
        <v>73.709033757713868</v>
      </c>
      <c r="O19" s="71">
        <v>66.495294294510842</v>
      </c>
      <c r="P19" s="71">
        <v>33.140771786797693</v>
      </c>
      <c r="Q19" s="71">
        <v>4.4343419970676097</v>
      </c>
      <c r="R19" s="71">
        <v>0</v>
      </c>
      <c r="S19" s="71">
        <v>4.0563852384944257</v>
      </c>
      <c r="T19" s="72"/>
      <c r="U19" s="71">
        <v>87590502</v>
      </c>
      <c r="V19" s="71">
        <v>945</v>
      </c>
      <c r="W19" s="71">
        <v>45</v>
      </c>
      <c r="X19" s="71">
        <v>19303</v>
      </c>
      <c r="Y19" s="71">
        <v>22486</v>
      </c>
      <c r="Z19" s="71">
        <v>38265</v>
      </c>
      <c r="AA19" s="71">
        <v>6600</v>
      </c>
      <c r="AB19" s="71">
        <v>59748</v>
      </c>
      <c r="AC19" s="71">
        <v>0</v>
      </c>
      <c r="AD19" s="71">
        <v>4.0563852384944257</v>
      </c>
      <c r="AE19" s="72"/>
      <c r="AF19" s="71"/>
      <c r="AG19" s="71"/>
      <c r="AH19" s="71"/>
      <c r="AI19" s="71"/>
      <c r="AJ19" s="71"/>
      <c r="AK19" s="71"/>
      <c r="AL19" s="71"/>
      <c r="AM19" s="71"/>
      <c r="AN19" s="71"/>
      <c r="AO19" s="71"/>
      <c r="AP19" s="71"/>
      <c r="AQ19" s="72"/>
      <c r="AR19" s="71">
        <v>1913</v>
      </c>
      <c r="AS19" s="71">
        <v>158</v>
      </c>
      <c r="AT19" s="71">
        <v>0</v>
      </c>
      <c r="AU19" s="71">
        <v>0</v>
      </c>
      <c r="AV19" s="71">
        <v>0</v>
      </c>
      <c r="AW19" s="71">
        <v>0</v>
      </c>
      <c r="AX19" s="71"/>
      <c r="AY19" s="72"/>
      <c r="AZ19" s="71">
        <v>7798.1</v>
      </c>
      <c r="BA19" s="71">
        <v>10802</v>
      </c>
      <c r="BB19" s="71">
        <v>0</v>
      </c>
      <c r="BC19" s="71">
        <v>0</v>
      </c>
      <c r="BD19" s="71">
        <v>0</v>
      </c>
      <c r="BE19" s="71">
        <v>0</v>
      </c>
      <c r="BF19" s="71"/>
      <c r="BG19" s="72"/>
      <c r="BH19" s="71">
        <v>0</v>
      </c>
      <c r="BI19" s="71">
        <v>0</v>
      </c>
      <c r="BJ19" s="71">
        <v>337.27300000000002</v>
      </c>
      <c r="BK19" s="71">
        <v>0</v>
      </c>
      <c r="BL19" s="71">
        <v>7.7680000000000007</v>
      </c>
      <c r="BM19" s="71">
        <v>0</v>
      </c>
      <c r="BN19" s="72"/>
      <c r="BO19" s="71">
        <v>0</v>
      </c>
      <c r="BP19" s="71">
        <v>0</v>
      </c>
      <c r="BQ19" s="71">
        <v>21</v>
      </c>
      <c r="BR19" s="71">
        <v>0</v>
      </c>
      <c r="BS19" s="71">
        <v>2</v>
      </c>
      <c r="BT19" s="71">
        <v>0</v>
      </c>
      <c r="BU19"/>
      <c r="BV19" s="70">
        <v>345.041</v>
      </c>
      <c r="BW19" s="70">
        <v>0</v>
      </c>
      <c r="BX19" s="70">
        <v>0</v>
      </c>
      <c r="BY19" s="70">
        <v>0</v>
      </c>
      <c r="BZ19" s="70">
        <v>0</v>
      </c>
      <c r="CA19" s="70">
        <v>0</v>
      </c>
      <c r="CB19" s="70">
        <v>0</v>
      </c>
      <c r="CC19" s="70">
        <v>0</v>
      </c>
      <c r="CD19" s="70">
        <v>0</v>
      </c>
    </row>
    <row r="20" spans="1:82">
      <c r="A20" s="70" t="s">
        <v>1745</v>
      </c>
      <c r="B20" s="70">
        <v>352</v>
      </c>
      <c r="C20" s="70">
        <v>12</v>
      </c>
      <c r="D20" s="70">
        <v>21</v>
      </c>
      <c r="E20" s="70">
        <v>2015</v>
      </c>
      <c r="F20" s="70" t="s">
        <v>182</v>
      </c>
      <c r="G20" s="70" t="s">
        <v>1733</v>
      </c>
      <c r="H20" s="70" t="s">
        <v>1734</v>
      </c>
      <c r="I20" s="148"/>
      <c r="J20" s="71">
        <v>682.38704445970563</v>
      </c>
      <c r="K20" s="71">
        <v>1.8935872310212869</v>
      </c>
      <c r="L20" s="71">
        <v>2.5206368118740512</v>
      </c>
      <c r="M20" s="71">
        <v>85.707425639948681</v>
      </c>
      <c r="N20" s="71">
        <v>67.896114174264255</v>
      </c>
      <c r="O20" s="71">
        <v>65.923412157095171</v>
      </c>
      <c r="P20" s="71">
        <v>33.513700371066591</v>
      </c>
      <c r="Q20" s="71">
        <v>4.3870703577544603</v>
      </c>
      <c r="R20" s="71">
        <v>0</v>
      </c>
      <c r="S20" s="71">
        <v>5.8195345780963299</v>
      </c>
      <c r="T20" s="72"/>
      <c r="U20" s="71">
        <v>96168168</v>
      </c>
      <c r="V20" s="71">
        <v>945</v>
      </c>
      <c r="W20" s="71">
        <v>45</v>
      </c>
      <c r="X20" s="71">
        <v>19303</v>
      </c>
      <c r="Y20" s="71">
        <v>23033</v>
      </c>
      <c r="Z20" s="71">
        <v>38301</v>
      </c>
      <c r="AA20" s="71">
        <v>6669</v>
      </c>
      <c r="AB20" s="71">
        <v>60383</v>
      </c>
      <c r="AC20" s="71">
        <v>0</v>
      </c>
      <c r="AD20" s="71">
        <v>5.8195345780963299</v>
      </c>
      <c r="AE20" s="72"/>
      <c r="AF20" s="71">
        <v>507449113.82266432</v>
      </c>
      <c r="AG20" s="71">
        <v>1571096.013441446</v>
      </c>
      <c r="AH20" s="71">
        <v>510682.96535008872</v>
      </c>
      <c r="AI20" s="71">
        <v>116016574.5064102</v>
      </c>
      <c r="AJ20" s="71">
        <v>100803348.9723701</v>
      </c>
      <c r="AK20" s="71">
        <v>0</v>
      </c>
      <c r="AL20" s="71">
        <v>0</v>
      </c>
      <c r="AM20" s="71">
        <v>8275236.8528416883</v>
      </c>
      <c r="AN20" s="71">
        <v>0</v>
      </c>
      <c r="AO20" s="71">
        <v>0</v>
      </c>
      <c r="AP20" s="71">
        <v>734626053.13307798</v>
      </c>
      <c r="AQ20" s="72"/>
      <c r="AR20" s="71">
        <v>2085</v>
      </c>
      <c r="AS20" s="71">
        <v>219</v>
      </c>
      <c r="AT20" s="71">
        <v>0</v>
      </c>
      <c r="AU20" s="71">
        <v>0</v>
      </c>
      <c r="AV20" s="71">
        <v>0</v>
      </c>
      <c r="AW20" s="71">
        <v>0</v>
      </c>
      <c r="AX20" s="71"/>
      <c r="AY20" s="72"/>
      <c r="AZ20" s="71">
        <v>8605.2000000000007</v>
      </c>
      <c r="BA20" s="71">
        <v>12836.3</v>
      </c>
      <c r="BB20" s="71">
        <v>0</v>
      </c>
      <c r="BC20" s="71">
        <v>0</v>
      </c>
      <c r="BD20" s="71">
        <v>0</v>
      </c>
      <c r="BE20" s="71">
        <v>0</v>
      </c>
      <c r="BF20" s="71"/>
      <c r="BG20" s="72"/>
      <c r="BH20" s="71">
        <v>0</v>
      </c>
      <c r="BI20" s="71">
        <v>0</v>
      </c>
      <c r="BJ20" s="71">
        <v>327.62900000000002</v>
      </c>
      <c r="BK20" s="71">
        <v>0</v>
      </c>
      <c r="BL20" s="71">
        <v>7.0990000000000002</v>
      </c>
      <c r="BM20" s="71">
        <v>0</v>
      </c>
      <c r="BN20" s="72"/>
      <c r="BO20" s="71">
        <v>0</v>
      </c>
      <c r="BP20" s="71">
        <v>0</v>
      </c>
      <c r="BQ20" s="71">
        <v>22</v>
      </c>
      <c r="BR20" s="71">
        <v>0</v>
      </c>
      <c r="BS20" s="71">
        <v>2</v>
      </c>
      <c r="BT20" s="71">
        <v>0</v>
      </c>
      <c r="BU20"/>
      <c r="BV20" s="70">
        <v>334.72800000000001</v>
      </c>
      <c r="BW20" s="70">
        <v>0</v>
      </c>
      <c r="BX20" s="70">
        <v>0</v>
      </c>
      <c r="BY20" s="70">
        <v>0</v>
      </c>
      <c r="BZ20" s="70">
        <v>0</v>
      </c>
      <c r="CA20" s="70">
        <v>0</v>
      </c>
      <c r="CB20" s="70">
        <v>0</v>
      </c>
      <c r="CC20" s="70">
        <v>0</v>
      </c>
      <c r="CD20" s="70">
        <v>0</v>
      </c>
    </row>
    <row r="21" spans="1:82">
      <c r="A21" s="70" t="s">
        <v>1746</v>
      </c>
      <c r="B21" s="70">
        <v>353</v>
      </c>
      <c r="C21" s="70">
        <v>13</v>
      </c>
      <c r="D21" s="70">
        <v>21</v>
      </c>
      <c r="E21" s="70">
        <v>2016</v>
      </c>
      <c r="F21" s="70" t="s">
        <v>155</v>
      </c>
      <c r="G21" s="70" t="s">
        <v>1733</v>
      </c>
      <c r="H21" s="70" t="s">
        <v>1734</v>
      </c>
      <c r="I21" s="148"/>
      <c r="J21" s="71">
        <v>741.61181333591276</v>
      </c>
      <c r="K21" s="71">
        <v>1.9056850470051634</v>
      </c>
      <c r="L21" s="71">
        <v>2.6688279618994177</v>
      </c>
      <c r="M21" s="71">
        <v>74.355005029285905</v>
      </c>
      <c r="N21" s="71">
        <v>67.941053564889444</v>
      </c>
      <c r="O21" s="71">
        <v>67.880745583737379</v>
      </c>
      <c r="P21" s="71">
        <v>33.879868046205388</v>
      </c>
      <c r="Q21" s="71">
        <v>4.2916726442732083</v>
      </c>
      <c r="R21" s="71">
        <v>0</v>
      </c>
      <c r="S21" s="71">
        <v>6.1350156281011019</v>
      </c>
      <c r="T21" s="72"/>
      <c r="U21" s="71">
        <v>96885652</v>
      </c>
      <c r="V21" s="71">
        <v>945</v>
      </c>
      <c r="W21" s="71">
        <v>45</v>
      </c>
      <c r="X21" s="71">
        <v>19303</v>
      </c>
      <c r="Y21" s="71">
        <v>23396</v>
      </c>
      <c r="Z21" s="71">
        <v>39923</v>
      </c>
      <c r="AA21" s="71">
        <v>6973</v>
      </c>
      <c r="AB21" s="71">
        <v>60761</v>
      </c>
      <c r="AC21" s="71">
        <v>0</v>
      </c>
      <c r="AD21" s="71">
        <v>6.1350156281011019</v>
      </c>
      <c r="AE21" s="72"/>
      <c r="AF21" s="71">
        <v>522162010.25713283</v>
      </c>
      <c r="AG21" s="71">
        <v>1491976.777956506</v>
      </c>
      <c r="AH21" s="71">
        <v>410725.46234193881</v>
      </c>
      <c r="AI21" s="71">
        <v>115024899.7654236</v>
      </c>
      <c r="AJ21" s="71">
        <v>97404272.2979085</v>
      </c>
      <c r="AK21" s="71">
        <v>0</v>
      </c>
      <c r="AL21" s="71">
        <v>0</v>
      </c>
      <c r="AM21" s="71">
        <v>8333509.4603593769</v>
      </c>
      <c r="AN21" s="71">
        <v>0</v>
      </c>
      <c r="AO21" s="71">
        <v>0</v>
      </c>
      <c r="AP21" s="71">
        <v>744827394.02112269</v>
      </c>
      <c r="AQ21" s="72"/>
      <c r="AR21" s="71">
        <v>2232</v>
      </c>
      <c r="AS21" s="71">
        <v>254</v>
      </c>
      <c r="AT21" s="71">
        <v>0</v>
      </c>
      <c r="AU21" s="71">
        <v>0</v>
      </c>
      <c r="AV21" s="71">
        <v>0</v>
      </c>
      <c r="AW21" s="71">
        <v>0</v>
      </c>
      <c r="AX21" s="71"/>
      <c r="AY21" s="72"/>
      <c r="AZ21" s="71">
        <v>9330.4</v>
      </c>
      <c r="BA21" s="71">
        <v>14493.7</v>
      </c>
      <c r="BB21" s="71">
        <v>0</v>
      </c>
      <c r="BC21" s="71">
        <v>0</v>
      </c>
      <c r="BD21" s="71">
        <v>0</v>
      </c>
      <c r="BE21" s="71">
        <v>0</v>
      </c>
      <c r="BF21" s="71"/>
      <c r="BG21" s="72"/>
      <c r="BH21" s="71">
        <v>0</v>
      </c>
      <c r="BI21" s="71">
        <v>0</v>
      </c>
      <c r="BJ21" s="71">
        <v>331.92899999999997</v>
      </c>
      <c r="BK21" s="71">
        <v>0</v>
      </c>
      <c r="BL21" s="71">
        <v>6.8970000000000002</v>
      </c>
      <c r="BM21" s="71">
        <v>0</v>
      </c>
      <c r="BN21" s="72"/>
      <c r="BO21" s="71">
        <v>0</v>
      </c>
      <c r="BP21" s="71">
        <v>0</v>
      </c>
      <c r="BQ21" s="71">
        <v>22</v>
      </c>
      <c r="BR21" s="71">
        <v>0</v>
      </c>
      <c r="BS21" s="71">
        <v>2</v>
      </c>
      <c r="BT21" s="71">
        <v>0</v>
      </c>
      <c r="BU21"/>
      <c r="BV21" s="70">
        <v>338.82600000000002</v>
      </c>
      <c r="BW21" s="70">
        <v>0</v>
      </c>
      <c r="BX21" s="70">
        <v>0</v>
      </c>
      <c r="BY21" s="70">
        <v>0</v>
      </c>
      <c r="BZ21" s="70">
        <v>0</v>
      </c>
      <c r="CA21" s="70">
        <v>0</v>
      </c>
      <c r="CB21" s="70">
        <v>0</v>
      </c>
      <c r="CC21" s="70">
        <v>0</v>
      </c>
      <c r="CD21" s="70">
        <v>0</v>
      </c>
    </row>
    <row r="22" spans="1:82">
      <c r="A22" s="70" t="s">
        <v>1747</v>
      </c>
      <c r="B22" s="70">
        <v>354</v>
      </c>
      <c r="C22" s="70">
        <v>14</v>
      </c>
      <c r="D22" s="70">
        <v>21</v>
      </c>
      <c r="E22" s="70">
        <v>2017</v>
      </c>
      <c r="F22" s="70" t="s">
        <v>156</v>
      </c>
      <c r="G22" s="70" t="s">
        <v>1733</v>
      </c>
      <c r="H22" s="70" t="s">
        <v>1734</v>
      </c>
      <c r="I22" s="148"/>
      <c r="J22" s="71">
        <v>691.01615071352535</v>
      </c>
      <c r="K22" s="71">
        <v>1.9456231644085407</v>
      </c>
      <c r="L22" s="71">
        <v>2.4827148269233201</v>
      </c>
      <c r="M22" s="71">
        <v>73.687952995832916</v>
      </c>
      <c r="N22" s="71">
        <v>70.465474445248418</v>
      </c>
      <c r="O22" s="71">
        <v>70.573120323869773</v>
      </c>
      <c r="P22" s="71">
        <v>34.568076645662678</v>
      </c>
      <c r="Q22" s="71">
        <v>4.1719998531371996</v>
      </c>
      <c r="R22" s="71">
        <v>0</v>
      </c>
      <c r="S22" s="71">
        <v>8.1301419467895961</v>
      </c>
      <c r="T22" s="72"/>
      <c r="U22" s="71">
        <v>96185576</v>
      </c>
      <c r="V22" s="71">
        <v>945</v>
      </c>
      <c r="W22" s="71">
        <v>45</v>
      </c>
      <c r="X22" s="71">
        <v>19303</v>
      </c>
      <c r="Y22" s="71">
        <v>23721</v>
      </c>
      <c r="Z22" s="71">
        <v>42195</v>
      </c>
      <c r="AA22" s="71">
        <v>7160</v>
      </c>
      <c r="AB22" s="71">
        <v>61081</v>
      </c>
      <c r="AC22" s="71">
        <v>0</v>
      </c>
      <c r="AD22" s="71">
        <v>8.1301419467895961</v>
      </c>
      <c r="AE22" s="72"/>
      <c r="AF22" s="71">
        <v>518966575.76556993</v>
      </c>
      <c r="AG22" s="71">
        <v>1544144.744425806</v>
      </c>
      <c r="AH22" s="71">
        <v>523418.08858849987</v>
      </c>
      <c r="AI22" s="71">
        <v>116878104.2857997</v>
      </c>
      <c r="AJ22" s="71">
        <v>104267994.1492143</v>
      </c>
      <c r="AK22" s="71">
        <v>0</v>
      </c>
      <c r="AL22" s="71">
        <v>0</v>
      </c>
      <c r="AM22" s="71">
        <v>8390506.5301573835</v>
      </c>
      <c r="AN22" s="71">
        <v>0</v>
      </c>
      <c r="AO22" s="71">
        <v>0</v>
      </c>
      <c r="AP22" s="71">
        <v>750570743.56375551</v>
      </c>
      <c r="AQ22" s="72"/>
      <c r="AR22" s="71">
        <v>2362</v>
      </c>
      <c r="AS22" s="71">
        <v>279</v>
      </c>
      <c r="AT22" s="71">
        <v>0</v>
      </c>
      <c r="AU22" s="71">
        <v>0</v>
      </c>
      <c r="AV22" s="71">
        <v>0</v>
      </c>
      <c r="AW22" s="71">
        <v>0</v>
      </c>
      <c r="AX22" s="71"/>
      <c r="AY22" s="72"/>
      <c r="AZ22" s="71">
        <v>9963.2000000000007</v>
      </c>
      <c r="BA22" s="71">
        <v>14944.1</v>
      </c>
      <c r="BB22" s="71">
        <v>0</v>
      </c>
      <c r="BC22" s="71">
        <v>0</v>
      </c>
      <c r="BD22" s="71">
        <v>0</v>
      </c>
      <c r="BE22" s="71">
        <v>0</v>
      </c>
      <c r="BF22" s="71"/>
      <c r="BG22" s="72"/>
      <c r="BH22" s="71">
        <v>0</v>
      </c>
      <c r="BI22" s="71">
        <v>0</v>
      </c>
      <c r="BJ22" s="71">
        <v>329.55700000000002</v>
      </c>
      <c r="BK22" s="71">
        <v>0</v>
      </c>
      <c r="BL22" s="71">
        <v>5.91</v>
      </c>
      <c r="BM22" s="71">
        <v>0</v>
      </c>
      <c r="BN22" s="72"/>
      <c r="BO22" s="71">
        <v>0</v>
      </c>
      <c r="BP22" s="71">
        <v>0</v>
      </c>
      <c r="BQ22" s="71">
        <v>21</v>
      </c>
      <c r="BR22" s="71">
        <v>0</v>
      </c>
      <c r="BS22" s="71">
        <v>2</v>
      </c>
      <c r="BT22" s="71">
        <v>0</v>
      </c>
      <c r="BU22"/>
      <c r="BV22" s="70">
        <v>335.46699999999998</v>
      </c>
      <c r="BW22" s="70">
        <v>0</v>
      </c>
      <c r="BX22" s="70">
        <v>0</v>
      </c>
      <c r="BY22" s="70">
        <v>0</v>
      </c>
      <c r="BZ22" s="70">
        <v>0</v>
      </c>
      <c r="CA22" s="70">
        <v>0</v>
      </c>
      <c r="CB22" s="70">
        <v>0</v>
      </c>
      <c r="CC22" s="70">
        <v>0</v>
      </c>
      <c r="CD22" s="70">
        <v>0</v>
      </c>
    </row>
    <row r="23" spans="1:82">
      <c r="A23" s="70" t="s">
        <v>1748</v>
      </c>
      <c r="B23" s="70">
        <v>355</v>
      </c>
      <c r="C23" s="70">
        <v>15</v>
      </c>
      <c r="D23" s="70">
        <v>21</v>
      </c>
      <c r="E23" s="70">
        <v>2018</v>
      </c>
      <c r="F23" s="70" t="s">
        <v>183</v>
      </c>
      <c r="G23" s="70" t="s">
        <v>1733</v>
      </c>
      <c r="H23" s="70" t="s">
        <v>1734</v>
      </c>
      <c r="I23" s="148"/>
      <c r="J23" s="71">
        <v>694.85953109761965</v>
      </c>
      <c r="K23" s="71">
        <v>1.8164339532066356</v>
      </c>
      <c r="L23" s="71">
        <v>2.3119943585578735</v>
      </c>
      <c r="M23" s="71">
        <v>74.834377739086648</v>
      </c>
      <c r="N23" s="71">
        <v>64.833459907374646</v>
      </c>
      <c r="O23" s="71">
        <v>67.660239005630814</v>
      </c>
      <c r="P23" s="71">
        <v>34.912281270010261</v>
      </c>
      <c r="Q23" s="71">
        <v>3.88347042287156</v>
      </c>
      <c r="R23" s="71">
        <v>0</v>
      </c>
      <c r="S23" s="71">
        <v>8.8297637837368068</v>
      </c>
      <c r="T23" s="72"/>
      <c r="U23" s="71">
        <v>100935428</v>
      </c>
      <c r="V23" s="71">
        <v>945</v>
      </c>
      <c r="W23" s="71">
        <v>45</v>
      </c>
      <c r="X23" s="71">
        <v>19303</v>
      </c>
      <c r="Y23" s="71">
        <v>24060</v>
      </c>
      <c r="Z23" s="71">
        <v>41228</v>
      </c>
      <c r="AA23" s="71">
        <v>7304</v>
      </c>
      <c r="AB23" s="71">
        <v>61272</v>
      </c>
      <c r="AC23" s="71">
        <v>0</v>
      </c>
      <c r="AD23" s="71">
        <v>8.8297637837368068</v>
      </c>
      <c r="AE23" s="72"/>
      <c r="AF23" s="71">
        <v>525037595.21749002</v>
      </c>
      <c r="AG23" s="71">
        <v>1371823.044717628</v>
      </c>
      <c r="AH23" s="71">
        <v>493615.89267399302</v>
      </c>
      <c r="AI23" s="71">
        <v>112773364.4022478</v>
      </c>
      <c r="AJ23" s="71">
        <v>94741755.201576337</v>
      </c>
      <c r="AK23" s="71">
        <v>0</v>
      </c>
      <c r="AL23" s="71">
        <v>0</v>
      </c>
      <c r="AM23" s="71">
        <v>8434158.8555241488</v>
      </c>
      <c r="AN23" s="71">
        <v>0</v>
      </c>
      <c r="AO23" s="71">
        <v>0</v>
      </c>
      <c r="AP23" s="71">
        <v>742852312.61423004</v>
      </c>
      <c r="AQ23" s="72"/>
      <c r="AR23" s="71">
        <v>2499</v>
      </c>
      <c r="AS23" s="71">
        <v>309</v>
      </c>
      <c r="AT23" s="71">
        <v>0</v>
      </c>
      <c r="AU23" s="71">
        <v>0</v>
      </c>
      <c r="AV23" s="71">
        <v>0</v>
      </c>
      <c r="AW23" s="71">
        <v>0</v>
      </c>
      <c r="AX23" s="71"/>
      <c r="AY23" s="72"/>
      <c r="AZ23" s="71">
        <v>10600.2</v>
      </c>
      <c r="BA23" s="71">
        <v>15564</v>
      </c>
      <c r="BB23" s="71">
        <v>0</v>
      </c>
      <c r="BC23" s="71">
        <v>0</v>
      </c>
      <c r="BD23" s="71">
        <v>0</v>
      </c>
      <c r="BE23" s="71">
        <v>0</v>
      </c>
      <c r="BF23" s="71"/>
      <c r="BG23" s="72"/>
      <c r="BH23" s="71">
        <v>0</v>
      </c>
      <c r="BI23" s="71">
        <v>0</v>
      </c>
      <c r="BJ23" s="71">
        <v>321.04199999999997</v>
      </c>
      <c r="BK23" s="71">
        <v>0</v>
      </c>
      <c r="BL23" s="71">
        <v>7.0720000000000001</v>
      </c>
      <c r="BM23" s="71">
        <v>0</v>
      </c>
      <c r="BN23" s="72"/>
      <c r="BO23" s="71">
        <v>0</v>
      </c>
      <c r="BP23" s="71">
        <v>0</v>
      </c>
      <c r="BQ23" s="71">
        <v>20</v>
      </c>
      <c r="BR23" s="71">
        <v>0</v>
      </c>
      <c r="BS23" s="71">
        <v>2</v>
      </c>
      <c r="BT23" s="71">
        <v>0</v>
      </c>
      <c r="BU23"/>
      <c r="BV23" s="70">
        <v>328.11399999999998</v>
      </c>
      <c r="BW23" s="70">
        <v>0</v>
      </c>
      <c r="BX23" s="70">
        <v>0</v>
      </c>
      <c r="BY23" s="70">
        <v>0</v>
      </c>
      <c r="BZ23" s="70">
        <v>0</v>
      </c>
      <c r="CA23" s="70">
        <v>0</v>
      </c>
      <c r="CB23" s="70">
        <v>0</v>
      </c>
      <c r="CC23" s="70">
        <v>0</v>
      </c>
      <c r="CD23" s="70">
        <v>0</v>
      </c>
    </row>
    <row r="24" spans="1:82">
      <c r="A24" s="70" t="s">
        <v>1749</v>
      </c>
      <c r="B24" s="70">
        <v>356</v>
      </c>
      <c r="C24" s="70">
        <v>16</v>
      </c>
      <c r="D24" s="70">
        <v>21</v>
      </c>
      <c r="E24" s="70">
        <v>2019</v>
      </c>
      <c r="F24" s="70" t="s">
        <v>158</v>
      </c>
      <c r="G24" s="70" t="s">
        <v>1733</v>
      </c>
      <c r="H24" s="70" t="s">
        <v>1734</v>
      </c>
      <c r="I24" s="148"/>
      <c r="J24" s="71">
        <v>712.86060382103392</v>
      </c>
      <c r="K24" s="71">
        <v>1.6297532013626299</v>
      </c>
      <c r="L24" s="71">
        <v>2.3244213280499331</v>
      </c>
      <c r="M24" s="71">
        <v>71.336451619782181</v>
      </c>
      <c r="N24" s="71">
        <v>63.491800042079269</v>
      </c>
      <c r="O24" s="71">
        <v>64.994639651330218</v>
      </c>
      <c r="P24" s="71">
        <v>35.127413570753255</v>
      </c>
      <c r="Q24" s="71">
        <v>3.7732713740163102</v>
      </c>
      <c r="R24" s="71">
        <v>0</v>
      </c>
      <c r="S24" s="71">
        <v>7.2075197966431626</v>
      </c>
      <c r="T24" s="72"/>
      <c r="U24" s="71">
        <v>108362524</v>
      </c>
      <c r="V24" s="71">
        <v>945</v>
      </c>
      <c r="W24" s="71">
        <v>45</v>
      </c>
      <c r="X24" s="71">
        <v>19303</v>
      </c>
      <c r="Y24" s="71">
        <v>24275</v>
      </c>
      <c r="Z24" s="71">
        <v>40691</v>
      </c>
      <c r="AA24" s="71">
        <v>7294</v>
      </c>
      <c r="AB24" s="71">
        <v>61145</v>
      </c>
      <c r="AC24" s="71">
        <v>0</v>
      </c>
      <c r="AD24" s="71">
        <v>7.2075197966431626</v>
      </c>
      <c r="AE24" s="72"/>
      <c r="AF24" s="71">
        <v>547748563.75698566</v>
      </c>
      <c r="AG24" s="71">
        <v>1322607.470115968</v>
      </c>
      <c r="AH24" s="71">
        <v>530183.55661473493</v>
      </c>
      <c r="AI24" s="71">
        <v>116424294.31731381</v>
      </c>
      <c r="AJ24" s="71">
        <v>103415606.9852224</v>
      </c>
      <c r="AK24" s="71">
        <v>0</v>
      </c>
      <c r="AL24" s="71">
        <v>0</v>
      </c>
      <c r="AM24" s="71">
        <v>8327488.7006864427</v>
      </c>
      <c r="AN24" s="71">
        <v>0</v>
      </c>
      <c r="AO24" s="71">
        <v>0</v>
      </c>
      <c r="AP24" s="71">
        <v>777768744.78693891</v>
      </c>
      <c r="AQ24" s="72"/>
      <c r="AR24" s="71">
        <v>2654</v>
      </c>
      <c r="AS24" s="71">
        <v>340</v>
      </c>
      <c r="AT24" s="71">
        <v>0</v>
      </c>
      <c r="AU24" s="71">
        <v>0</v>
      </c>
      <c r="AV24" s="71">
        <v>0</v>
      </c>
      <c r="AW24" s="71">
        <v>0</v>
      </c>
      <c r="AX24" s="71"/>
      <c r="AY24" s="72"/>
      <c r="AZ24" s="71">
        <v>11367.099999999989</v>
      </c>
      <c r="BA24" s="71">
        <v>17236.5</v>
      </c>
      <c r="BB24" s="71">
        <v>0</v>
      </c>
      <c r="BC24" s="71">
        <v>0</v>
      </c>
      <c r="BD24" s="71">
        <v>0</v>
      </c>
      <c r="BE24" s="71">
        <v>0</v>
      </c>
      <c r="BF24" s="71"/>
      <c r="BG24" s="72"/>
      <c r="BH24" s="71">
        <v>0</v>
      </c>
      <c r="BI24" s="71">
        <v>0</v>
      </c>
      <c r="BJ24" s="71">
        <v>301.44299999999998</v>
      </c>
      <c r="BK24" s="71">
        <v>0</v>
      </c>
      <c r="BL24" s="71">
        <v>6.298</v>
      </c>
      <c r="BM24" s="71">
        <v>0</v>
      </c>
      <c r="BN24" s="72"/>
      <c r="BO24" s="71">
        <v>0</v>
      </c>
      <c r="BP24" s="71">
        <v>0</v>
      </c>
      <c r="BQ24" s="71">
        <v>20</v>
      </c>
      <c r="BR24" s="71">
        <v>0</v>
      </c>
      <c r="BS24" s="71">
        <v>2</v>
      </c>
      <c r="BT24" s="71">
        <v>0</v>
      </c>
      <c r="BU24"/>
      <c r="BV24" s="70">
        <v>307.74099999999999</v>
      </c>
      <c r="BW24" s="70">
        <v>0</v>
      </c>
      <c r="BX24" s="70">
        <v>0</v>
      </c>
      <c r="BY24" s="70">
        <v>0</v>
      </c>
      <c r="BZ24" s="70">
        <v>0</v>
      </c>
      <c r="CA24" s="70">
        <v>0</v>
      </c>
      <c r="CB24" s="70">
        <v>0</v>
      </c>
      <c r="CC24" s="70">
        <v>0</v>
      </c>
      <c r="CD24" s="70">
        <v>0</v>
      </c>
    </row>
    <row r="25" spans="1:82">
      <c r="A25" s="70" t="s">
        <v>1750</v>
      </c>
      <c r="B25" s="70">
        <v>357</v>
      </c>
      <c r="C25" s="70">
        <v>17</v>
      </c>
      <c r="D25" s="70">
        <v>21</v>
      </c>
      <c r="E25" s="70">
        <v>2020</v>
      </c>
      <c r="F25" s="70" t="s">
        <v>159</v>
      </c>
      <c r="G25" s="70" t="s">
        <v>1733</v>
      </c>
      <c r="H25" s="70" t="s">
        <v>1734</v>
      </c>
      <c r="I25" s="148"/>
      <c r="J25" s="71">
        <v>605.87855039141948</v>
      </c>
      <c r="K25" s="71">
        <v>1.7480374457021486</v>
      </c>
      <c r="L25" s="71">
        <v>3.5480957532018009</v>
      </c>
      <c r="M25" s="71">
        <v>62.939537511708195</v>
      </c>
      <c r="N25" s="71">
        <v>63.948273319232662</v>
      </c>
      <c r="O25" s="71">
        <v>56.433698943350116</v>
      </c>
      <c r="P25" s="71">
        <v>32.822271055776874</v>
      </c>
      <c r="Q25" s="71">
        <v>3.6129362477156102</v>
      </c>
      <c r="R25" s="71">
        <v>0</v>
      </c>
      <c r="S25" s="71">
        <v>7.2548837646137638</v>
      </c>
      <c r="T25" s="72"/>
      <c r="U25" s="71">
        <v>90283158</v>
      </c>
      <c r="V25" s="71">
        <v>945</v>
      </c>
      <c r="W25" s="71">
        <v>76</v>
      </c>
      <c r="X25" s="71">
        <v>19239</v>
      </c>
      <c r="Y25" s="71">
        <v>24688</v>
      </c>
      <c r="Z25" s="71">
        <v>40326</v>
      </c>
      <c r="AA25" s="71">
        <v>7244</v>
      </c>
      <c r="AB25" s="71">
        <v>61277</v>
      </c>
      <c r="AC25" s="71">
        <v>0</v>
      </c>
      <c r="AD25" s="71">
        <v>7.2548837646137638</v>
      </c>
      <c r="AE25" s="72"/>
      <c r="AF25" s="71">
        <v>472294408.92272753</v>
      </c>
      <c r="AG25" s="71">
        <v>1348191.9737143852</v>
      </c>
      <c r="AH25" s="71">
        <v>852666.59626551694</v>
      </c>
      <c r="AI25" s="71">
        <v>107150603.95549153</v>
      </c>
      <c r="AJ25" s="71">
        <v>108396825.74002761</v>
      </c>
      <c r="AK25" s="71"/>
      <c r="AL25" s="71"/>
      <c r="AM25" s="71">
        <v>7997329.3016695119</v>
      </c>
      <c r="AN25" s="71"/>
      <c r="AO25" s="71"/>
      <c r="AP25" s="71">
        <v>698040026.48989594</v>
      </c>
      <c r="AQ25" s="72"/>
      <c r="AR25" s="71">
        <v>2804</v>
      </c>
      <c r="AS25" s="71">
        <v>344</v>
      </c>
      <c r="AT25" s="71">
        <v>0</v>
      </c>
      <c r="AU25" s="71">
        <v>0</v>
      </c>
      <c r="AV25" s="71">
        <v>0</v>
      </c>
      <c r="AW25" s="71">
        <v>0</v>
      </c>
      <c r="AX25" s="71"/>
      <c r="AY25" s="72"/>
      <c r="AZ25" s="71">
        <v>12117.49999999998</v>
      </c>
      <c r="BA25" s="71">
        <v>17357.200000000012</v>
      </c>
      <c r="BB25" s="71">
        <v>0</v>
      </c>
      <c r="BC25" s="71">
        <v>0</v>
      </c>
      <c r="BD25" s="71">
        <v>0</v>
      </c>
      <c r="BE25" s="71">
        <v>0</v>
      </c>
      <c r="BF25" s="71"/>
      <c r="BG25" s="72"/>
      <c r="BH25" s="71">
        <v>0</v>
      </c>
      <c r="BI25" s="71">
        <v>0</v>
      </c>
      <c r="BJ25" s="71">
        <v>270.88900000000001</v>
      </c>
      <c r="BK25" s="71">
        <v>0</v>
      </c>
      <c r="BL25" s="71">
        <v>7.27</v>
      </c>
      <c r="BM25" s="71">
        <v>0</v>
      </c>
      <c r="BN25" s="72"/>
      <c r="BO25" s="71">
        <v>0</v>
      </c>
      <c r="BP25" s="71">
        <v>0</v>
      </c>
      <c r="BQ25" s="71">
        <v>20</v>
      </c>
      <c r="BR25" s="71">
        <v>0</v>
      </c>
      <c r="BS25" s="71">
        <v>2</v>
      </c>
      <c r="BT25" s="71">
        <v>0</v>
      </c>
      <c r="BU25"/>
      <c r="BV25" s="70">
        <v>278.15899999999999</v>
      </c>
      <c r="BW25" s="70">
        <v>0</v>
      </c>
      <c r="BX25" s="70">
        <v>0</v>
      </c>
      <c r="BY25" s="70">
        <v>0</v>
      </c>
      <c r="BZ25" s="70">
        <v>0</v>
      </c>
      <c r="CA25" s="70">
        <v>0</v>
      </c>
      <c r="CB25" s="70">
        <v>0</v>
      </c>
      <c r="CC25" s="70">
        <v>0</v>
      </c>
      <c r="CD25" s="70">
        <v>0</v>
      </c>
    </row>
    <row r="26" spans="1:82">
      <c r="A26" s="70" t="s">
        <v>1751</v>
      </c>
      <c r="B26" s="70">
        <v>357</v>
      </c>
      <c r="C26" s="70">
        <v>18</v>
      </c>
      <c r="D26" s="70">
        <v>21</v>
      </c>
      <c r="E26" s="70">
        <v>2021</v>
      </c>
      <c r="F26" s="70" t="s">
        <v>160</v>
      </c>
      <c r="G26" s="1064" t="s">
        <v>1733</v>
      </c>
      <c r="H26" s="70" t="s">
        <v>1734</v>
      </c>
      <c r="I26" s="148"/>
      <c r="J26" s="71">
        <v>579.67130223734387</v>
      </c>
      <c r="K26" s="71">
        <v>1.980706882517755</v>
      </c>
      <c r="L26" s="71">
        <v>3.3828647799678371</v>
      </c>
      <c r="M26" s="71">
        <v>71.234743370955044</v>
      </c>
      <c r="N26" s="71">
        <v>63.708441744350708</v>
      </c>
      <c r="O26" s="71">
        <v>54.591043210669028</v>
      </c>
      <c r="P26" s="71">
        <v>34.389559881948429</v>
      </c>
      <c r="Q26" s="71">
        <v>3.5759183925559701</v>
      </c>
      <c r="R26" s="71">
        <v>0</v>
      </c>
      <c r="S26" s="71">
        <v>5.8012158526780482</v>
      </c>
      <c r="T26" s="72"/>
      <c r="U26" s="71">
        <v>90968532</v>
      </c>
      <c r="V26" s="71">
        <v>945</v>
      </c>
      <c r="W26" s="71">
        <v>76</v>
      </c>
      <c r="X26" s="71">
        <v>19239</v>
      </c>
      <c r="Y26" s="71">
        <v>25004</v>
      </c>
      <c r="Z26" s="71">
        <v>40166</v>
      </c>
      <c r="AA26" s="71">
        <v>7401</v>
      </c>
      <c r="AB26" s="71">
        <v>61245</v>
      </c>
      <c r="AC26" s="71">
        <v>0</v>
      </c>
      <c r="AD26" s="71">
        <v>5.8012158526780482</v>
      </c>
      <c r="AE26" s="72"/>
      <c r="AF26" s="71">
        <v>446299366.6080029</v>
      </c>
      <c r="AG26" s="71">
        <v>1501303.1003050245</v>
      </c>
      <c r="AH26" s="71">
        <v>784493.40947465121</v>
      </c>
      <c r="AI26" s="71">
        <v>114335345.08687966</v>
      </c>
      <c r="AJ26" s="71">
        <v>100194919.6445632</v>
      </c>
      <c r="AK26" s="71">
        <v>0</v>
      </c>
      <c r="AL26" s="71">
        <v>0</v>
      </c>
      <c r="AM26" s="71">
        <v>8039256.80878889</v>
      </c>
      <c r="AN26" s="71">
        <v>0</v>
      </c>
      <c r="AO26" s="71">
        <v>0</v>
      </c>
      <c r="AP26" s="71">
        <v>671154684.6580143</v>
      </c>
      <c r="AQ26" s="72"/>
      <c r="AR26" s="71">
        <v>3076</v>
      </c>
      <c r="AS26" s="71">
        <v>346</v>
      </c>
      <c r="AT26" s="71">
        <v>0</v>
      </c>
      <c r="AU26" s="71">
        <v>0</v>
      </c>
      <c r="AV26" s="71">
        <v>0</v>
      </c>
      <c r="AW26" s="71">
        <v>0</v>
      </c>
      <c r="AX26" s="71"/>
      <c r="AY26" s="72"/>
      <c r="AZ26" s="71">
        <v>13490.19999999997</v>
      </c>
      <c r="BA26" s="71">
        <v>17439.30000000001</v>
      </c>
      <c r="BB26" s="71">
        <v>0</v>
      </c>
      <c r="BC26" s="71">
        <v>0</v>
      </c>
      <c r="BD26" s="71">
        <v>0</v>
      </c>
      <c r="BE26" s="71">
        <v>0</v>
      </c>
      <c r="BF26" s="71"/>
      <c r="BG26" s="72"/>
      <c r="BH26" s="71">
        <v>0</v>
      </c>
      <c r="BI26" s="71">
        <v>0</v>
      </c>
      <c r="BJ26" s="71">
        <v>266.97199999999998</v>
      </c>
      <c r="BK26" s="71">
        <v>0</v>
      </c>
      <c r="BL26" s="71">
        <v>6.6589999999999998</v>
      </c>
      <c r="BM26" s="71">
        <v>0</v>
      </c>
      <c r="BN26" s="72"/>
      <c r="BO26" s="71">
        <v>0</v>
      </c>
      <c r="BP26" s="71">
        <v>0</v>
      </c>
      <c r="BQ26" s="71">
        <v>22</v>
      </c>
      <c r="BR26" s="71">
        <v>0</v>
      </c>
      <c r="BS26" s="71">
        <v>2</v>
      </c>
      <c r="BT26" s="71">
        <v>0</v>
      </c>
      <c r="BU26"/>
      <c r="BV26" s="70">
        <v>273.63099999999997</v>
      </c>
      <c r="BW26" s="70">
        <v>0</v>
      </c>
      <c r="BX26" s="70">
        <v>0</v>
      </c>
      <c r="BY26" s="70">
        <v>0</v>
      </c>
      <c r="BZ26" s="70">
        <v>0</v>
      </c>
      <c r="CA26" s="70">
        <v>0</v>
      </c>
      <c r="CB26" s="70">
        <v>0</v>
      </c>
      <c r="CC26" s="70">
        <v>0</v>
      </c>
      <c r="CD26" s="70">
        <v>0</v>
      </c>
    </row>
    <row r="27" spans="1:82">
      <c r="A27" s="70" t="s">
        <v>1752</v>
      </c>
      <c r="B27" s="70">
        <v>357</v>
      </c>
      <c r="C27" s="70">
        <v>19</v>
      </c>
      <c r="D27" s="70">
        <v>21</v>
      </c>
      <c r="E27" s="70">
        <v>2022</v>
      </c>
      <c r="F27" s="70" t="s">
        <v>161</v>
      </c>
      <c r="G27" s="1064" t="s">
        <v>1733</v>
      </c>
      <c r="H27" s="70" t="s">
        <v>1734</v>
      </c>
      <c r="I27" s="148"/>
      <c r="J27" s="71">
        <v>520.53919334048351</v>
      </c>
      <c r="K27" s="71">
        <v>1.7839184325856214</v>
      </c>
      <c r="L27" s="71">
        <v>3.1649168432531827</v>
      </c>
      <c r="M27" s="71">
        <v>67.276960539841596</v>
      </c>
      <c r="N27" s="71">
        <v>63.797859499053601</v>
      </c>
      <c r="O27" s="71">
        <v>57.975575769983926</v>
      </c>
      <c r="P27" s="71">
        <v>34.729051641196264</v>
      </c>
      <c r="Q27" s="71">
        <v>3.6196122665480761</v>
      </c>
      <c r="R27" s="71">
        <v>0</v>
      </c>
      <c r="S27" s="71">
        <v>7.9219958135628197</v>
      </c>
      <c r="T27" s="72"/>
      <c r="U27" s="71">
        <v>98909048</v>
      </c>
      <c r="V27" s="71">
        <v>945</v>
      </c>
      <c r="W27" s="71">
        <v>76</v>
      </c>
      <c r="X27" s="71">
        <v>19239</v>
      </c>
      <c r="Y27" s="71">
        <v>25388</v>
      </c>
      <c r="Z27" s="71">
        <v>40528</v>
      </c>
      <c r="AA27" s="71">
        <v>7588</v>
      </c>
      <c r="AB27" s="71">
        <v>61485</v>
      </c>
      <c r="AC27" s="71">
        <v>0</v>
      </c>
      <c r="AD27" s="71">
        <v>7.9219958135628197</v>
      </c>
      <c r="AE27" s="72"/>
      <c r="AF27" s="71">
        <v>412383058.80508274</v>
      </c>
      <c r="AG27" s="71">
        <v>1442936.553012657</v>
      </c>
      <c r="AH27" s="71">
        <v>862268.0077328328</v>
      </c>
      <c r="AI27" s="71">
        <v>111823383.67280512</v>
      </c>
      <c r="AJ27" s="71">
        <v>105186631.43152191</v>
      </c>
      <c r="AK27" s="71">
        <v>0</v>
      </c>
      <c r="AL27" s="71">
        <v>0</v>
      </c>
      <c r="AM27" s="71">
        <v>7939391.6966215009</v>
      </c>
      <c r="AN27" s="71">
        <v>0</v>
      </c>
      <c r="AO27" s="71">
        <v>0</v>
      </c>
      <c r="AP27" s="71">
        <v>639637670.16677678</v>
      </c>
      <c r="AQ27" s="72"/>
      <c r="AR27" s="71">
        <v>3349</v>
      </c>
      <c r="AS27" s="71">
        <v>351</v>
      </c>
      <c r="AT27" s="71">
        <v>0</v>
      </c>
      <c r="AU27" s="71">
        <v>0</v>
      </c>
      <c r="AV27" s="71">
        <v>0</v>
      </c>
      <c r="AW27" s="71">
        <v>0</v>
      </c>
      <c r="AX27" s="71"/>
      <c r="AY27" s="72"/>
      <c r="AZ27" s="71">
        <v>14802.999999999971</v>
      </c>
      <c r="BA27" s="71">
        <v>17748.400000000005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1753</v>
      </c>
      <c r="B28" s="70">
        <v>357</v>
      </c>
      <c r="C28" s="70">
        <v>20</v>
      </c>
      <c r="D28" s="70">
        <v>21</v>
      </c>
      <c r="E28" s="70">
        <v>2023</v>
      </c>
      <c r="F28" s="70" t="s">
        <v>1539</v>
      </c>
      <c r="G28" s="70" t="s">
        <v>1733</v>
      </c>
      <c r="H28" s="70" t="s">
        <v>1734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3562</v>
      </c>
      <c r="AS28" s="71">
        <v>354</v>
      </c>
      <c r="AT28" s="71">
        <v>0</v>
      </c>
      <c r="AU28" s="71">
        <v>0</v>
      </c>
      <c r="AV28" s="71">
        <v>0</v>
      </c>
      <c r="AW28" s="71">
        <v>0</v>
      </c>
      <c r="AX28" s="71"/>
      <c r="AY28" s="72"/>
      <c r="AZ28" s="71">
        <v>15849.799999999959</v>
      </c>
      <c r="BA28" s="71">
        <v>17822.100000000006</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1754</v>
      </c>
      <c r="B29" s="70">
        <v>357</v>
      </c>
      <c r="C29" s="70">
        <v>21</v>
      </c>
      <c r="D29" s="70">
        <v>21</v>
      </c>
      <c r="E29" s="70">
        <v>2024</v>
      </c>
      <c r="F29" s="70" t="s">
        <v>1554</v>
      </c>
      <c r="G29" s="70" t="s">
        <v>1733</v>
      </c>
      <c r="H29" s="70" t="s">
        <v>1734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1755</v>
      </c>
      <c r="B30" s="70">
        <v>273</v>
      </c>
      <c r="C30" s="70">
        <v>1</v>
      </c>
      <c r="D30" s="70">
        <v>17</v>
      </c>
      <c r="E30" s="70">
        <v>1990</v>
      </c>
      <c r="F30" s="70" t="s">
        <v>787</v>
      </c>
      <c r="G30" s="70" t="s">
        <v>1756</v>
      </c>
      <c r="H30" s="70" t="s">
        <v>1757</v>
      </c>
      <c r="I30" s="148"/>
      <c r="J30" s="71">
        <v>309.04683398107329</v>
      </c>
      <c r="K30" s="71">
        <v>10.57169720292006</v>
      </c>
      <c r="L30" s="71">
        <v>33.45883766954325</v>
      </c>
      <c r="M30" s="71">
        <v>35.224426946791851</v>
      </c>
      <c r="N30" s="71">
        <v>57.493200902205878</v>
      </c>
      <c r="O30" s="71">
        <v>54.532852679052382</v>
      </c>
      <c r="P30" s="71">
        <v>97.199018660825274</v>
      </c>
      <c r="Q30" s="71">
        <v>4.7598611672986602</v>
      </c>
      <c r="R30" s="71">
        <v>4.4908482502056088</v>
      </c>
      <c r="S30" s="71">
        <v>4.3126345099334378</v>
      </c>
      <c r="T30" s="72"/>
      <c r="U30" s="71">
        <v>18219391</v>
      </c>
      <c r="V30" s="71">
        <v>3057</v>
      </c>
      <c r="W30" s="71">
        <v>371</v>
      </c>
      <c r="X30" s="71">
        <v>13597</v>
      </c>
      <c r="Y30" s="71">
        <v>20772</v>
      </c>
      <c r="Z30" s="71">
        <v>22430</v>
      </c>
      <c r="AA30" s="71">
        <v>23601</v>
      </c>
      <c r="AB30" s="71">
        <v>77284</v>
      </c>
      <c r="AC30" s="71">
        <v>777823</v>
      </c>
      <c r="AD30" s="71">
        <v>4.3126345099334378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1758</v>
      </c>
      <c r="B31" s="70">
        <v>274</v>
      </c>
      <c r="C31" s="70">
        <v>2</v>
      </c>
      <c r="D31" s="70">
        <v>17</v>
      </c>
      <c r="E31" s="70">
        <v>2005</v>
      </c>
      <c r="F31" s="70" t="s">
        <v>789</v>
      </c>
      <c r="G31" s="70" t="s">
        <v>1756</v>
      </c>
      <c r="H31" s="70" t="s">
        <v>1757</v>
      </c>
      <c r="I31" s="148"/>
      <c r="J31" s="71">
        <v>374.32344755162882</v>
      </c>
      <c r="K31" s="71">
        <v>5.62622293676925</v>
      </c>
      <c r="L31" s="71">
        <v>33.552202032522409</v>
      </c>
      <c r="M31" s="71">
        <v>55.163623690313983</v>
      </c>
      <c r="N31" s="71">
        <v>79.278822207708359</v>
      </c>
      <c r="O31" s="71">
        <v>83.516460093235466</v>
      </c>
      <c r="P31" s="71">
        <v>98.903753876017063</v>
      </c>
      <c r="Q31" s="71">
        <v>4.3087574837587104</v>
      </c>
      <c r="R31" s="71">
        <v>27.461422748516291</v>
      </c>
      <c r="S31" s="71">
        <v>6.7836509963667364</v>
      </c>
      <c r="T31" s="72"/>
      <c r="U31" s="71">
        <v>20401578</v>
      </c>
      <c r="V31" s="71">
        <v>2372</v>
      </c>
      <c r="W31" s="71">
        <v>365</v>
      </c>
      <c r="X31" s="71">
        <v>12004</v>
      </c>
      <c r="Y31" s="71">
        <v>24102</v>
      </c>
      <c r="Z31" s="71">
        <v>39751</v>
      </c>
      <c r="AA31" s="71">
        <v>19668</v>
      </c>
      <c r="AB31" s="71">
        <v>73136</v>
      </c>
      <c r="AC31" s="71">
        <v>4855984</v>
      </c>
      <c r="AD31" s="71">
        <v>6.7836509963667364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1759</v>
      </c>
      <c r="B32" s="70">
        <v>275</v>
      </c>
      <c r="C32" s="70">
        <v>3</v>
      </c>
      <c r="D32" s="70">
        <v>17</v>
      </c>
      <c r="E32" s="70">
        <v>2006</v>
      </c>
      <c r="F32" s="70" t="s">
        <v>790</v>
      </c>
      <c r="G32" s="70" t="s">
        <v>1756</v>
      </c>
      <c r="H32" s="70" t="s">
        <v>1757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1760</v>
      </c>
      <c r="B33" s="70">
        <v>276</v>
      </c>
      <c r="C33" s="70">
        <v>4</v>
      </c>
      <c r="D33" s="70">
        <v>17</v>
      </c>
      <c r="E33" s="70">
        <v>2007</v>
      </c>
      <c r="F33" s="70" t="s">
        <v>791</v>
      </c>
      <c r="G33" s="70" t="s">
        <v>1756</v>
      </c>
      <c r="H33" s="70" t="s">
        <v>1757</v>
      </c>
      <c r="I33" s="148"/>
      <c r="J33" s="71">
        <v>303.32306065814242</v>
      </c>
      <c r="K33" s="71">
        <v>5.296857035499003</v>
      </c>
      <c r="L33" s="71">
        <v>31.597443192932541</v>
      </c>
      <c r="M33" s="71">
        <v>60.105472584124158</v>
      </c>
      <c r="N33" s="71">
        <v>77.827388586067769</v>
      </c>
      <c r="O33" s="71">
        <v>81.600063780801079</v>
      </c>
      <c r="P33" s="71">
        <v>97.437153411609316</v>
      </c>
      <c r="Q33" s="71">
        <v>4.4691438911104999</v>
      </c>
      <c r="R33" s="71">
        <v>25.938337912800979</v>
      </c>
      <c r="S33" s="71">
        <v>5.1915876082035206</v>
      </c>
      <c r="T33" s="72"/>
      <c r="U33" s="71">
        <v>20684487</v>
      </c>
      <c r="V33" s="71">
        <v>2242</v>
      </c>
      <c r="W33" s="71">
        <v>433</v>
      </c>
      <c r="X33" s="71">
        <v>14342</v>
      </c>
      <c r="Y33" s="71">
        <v>24375</v>
      </c>
      <c r="Z33" s="71">
        <v>40375</v>
      </c>
      <c r="AA33" s="71">
        <v>19081</v>
      </c>
      <c r="AB33" s="71">
        <v>71847</v>
      </c>
      <c r="AC33" s="71">
        <v>4718261</v>
      </c>
      <c r="AD33" s="71">
        <v>5.1915876082035206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1761</v>
      </c>
      <c r="B34" s="70">
        <v>277</v>
      </c>
      <c r="C34" s="70">
        <v>5</v>
      </c>
      <c r="D34" s="70">
        <v>17</v>
      </c>
      <c r="E34" s="70">
        <v>2008</v>
      </c>
      <c r="F34" s="70" t="s">
        <v>792</v>
      </c>
      <c r="G34" s="70" t="s">
        <v>1756</v>
      </c>
      <c r="H34" s="70" t="s">
        <v>1757</v>
      </c>
      <c r="I34" s="148"/>
      <c r="J34" s="71">
        <v>309.92947782224729</v>
      </c>
      <c r="K34" s="71">
        <v>3.925968372804908</v>
      </c>
      <c r="L34" s="71">
        <v>27.867323647549469</v>
      </c>
      <c r="M34" s="71">
        <v>62.86582658871378</v>
      </c>
      <c r="N34" s="71">
        <v>77.66228769269749</v>
      </c>
      <c r="O34" s="71">
        <v>79.208042701263452</v>
      </c>
      <c r="P34" s="71">
        <v>95.071607998655963</v>
      </c>
      <c r="Q34" s="71">
        <v>4.3686136415697199</v>
      </c>
      <c r="R34" s="71">
        <v>2.9981643828025302</v>
      </c>
      <c r="S34" s="71">
        <v>2.804820958283444</v>
      </c>
      <c r="T34" s="72"/>
      <c r="U34" s="71">
        <v>23076055</v>
      </c>
      <c r="V34" s="71">
        <v>2242</v>
      </c>
      <c r="W34" s="71">
        <v>433</v>
      </c>
      <c r="X34" s="71">
        <v>14342</v>
      </c>
      <c r="Y34" s="71">
        <v>24579</v>
      </c>
      <c r="Z34" s="71">
        <v>40567</v>
      </c>
      <c r="AA34" s="71">
        <v>18639</v>
      </c>
      <c r="AB34" s="71">
        <v>71386</v>
      </c>
      <c r="AC34" s="71">
        <v>566312</v>
      </c>
      <c r="AD34" s="71">
        <v>2.804820958283444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1762</v>
      </c>
      <c r="B35" s="70">
        <v>278</v>
      </c>
      <c r="C35" s="70">
        <v>6</v>
      </c>
      <c r="D35" s="70">
        <v>17</v>
      </c>
      <c r="E35" s="70">
        <v>2009</v>
      </c>
      <c r="F35" s="70" t="s">
        <v>176</v>
      </c>
      <c r="G35" s="70" t="s">
        <v>1756</v>
      </c>
      <c r="H35" s="70" t="s">
        <v>1757</v>
      </c>
      <c r="I35" s="148"/>
      <c r="J35" s="71">
        <v>233.9146652726991</v>
      </c>
      <c r="K35" s="71">
        <v>4.1611870245128806</v>
      </c>
      <c r="L35" s="71">
        <v>27.518124316274871</v>
      </c>
      <c r="M35" s="71">
        <v>72.527554499060912</v>
      </c>
      <c r="N35" s="71">
        <v>78.768719606979644</v>
      </c>
      <c r="O35" s="71">
        <v>80.888277700482504</v>
      </c>
      <c r="P35" s="71">
        <v>90.242082281997284</v>
      </c>
      <c r="Q35" s="71">
        <v>4.1356728991751597</v>
      </c>
      <c r="R35" s="71">
        <v>2.9302938681269892</v>
      </c>
      <c r="S35" s="71">
        <v>3.461995240205292</v>
      </c>
      <c r="T35" s="72"/>
      <c r="U35" s="71">
        <v>17283992</v>
      </c>
      <c r="V35" s="71">
        <v>2247</v>
      </c>
      <c r="W35" s="71">
        <v>760</v>
      </c>
      <c r="X35" s="71">
        <v>15564</v>
      </c>
      <c r="Y35" s="71">
        <v>24795</v>
      </c>
      <c r="Z35" s="71">
        <v>40891</v>
      </c>
      <c r="AA35" s="71">
        <v>18163</v>
      </c>
      <c r="AB35" s="71">
        <v>70941</v>
      </c>
      <c r="AC35" s="71">
        <v>539976</v>
      </c>
      <c r="AD35" s="71">
        <v>3.461995240205292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198.352</v>
      </c>
      <c r="BK35" s="71">
        <v>0</v>
      </c>
      <c r="BL35" s="71">
        <v>0</v>
      </c>
      <c r="BM35" s="71">
        <v>0</v>
      </c>
      <c r="BN35" s="72"/>
      <c r="BO35" s="71">
        <v>0</v>
      </c>
      <c r="BP35" s="71">
        <v>0</v>
      </c>
      <c r="BQ35" s="71">
        <v>13</v>
      </c>
      <c r="BR35" s="71">
        <v>0</v>
      </c>
      <c r="BS35" s="71">
        <v>0</v>
      </c>
      <c r="BT35" s="71">
        <v>0</v>
      </c>
      <c r="BU35"/>
      <c r="BV35" s="70">
        <v>198.352</v>
      </c>
      <c r="BW35" s="70">
        <v>0</v>
      </c>
      <c r="BX35" s="70">
        <v>0</v>
      </c>
      <c r="BY35" s="70">
        <v>0</v>
      </c>
      <c r="BZ35" s="70">
        <v>0</v>
      </c>
      <c r="CA35" s="70">
        <v>0</v>
      </c>
      <c r="CB35" s="70">
        <v>0</v>
      </c>
      <c r="CC35" s="70">
        <v>0</v>
      </c>
      <c r="CD35" s="70">
        <v>0</v>
      </c>
    </row>
    <row r="36" spans="1:82">
      <c r="A36" s="70" t="s">
        <v>1763</v>
      </c>
      <c r="B36" s="70">
        <v>279</v>
      </c>
      <c r="C36" s="70">
        <v>7</v>
      </c>
      <c r="D36" s="70">
        <v>17</v>
      </c>
      <c r="E36" s="70">
        <v>2010</v>
      </c>
      <c r="F36" s="70" t="s">
        <v>177</v>
      </c>
      <c r="G36" s="70" t="s">
        <v>1756</v>
      </c>
      <c r="H36" s="70" t="s">
        <v>1757</v>
      </c>
      <c r="I36" s="148"/>
      <c r="J36" s="71">
        <v>255.23433285658541</v>
      </c>
      <c r="K36" s="71">
        <v>4.0121923689069678</v>
      </c>
      <c r="L36" s="71">
        <v>26.091116487044641</v>
      </c>
      <c r="M36" s="71">
        <v>69.349706403058093</v>
      </c>
      <c r="N36" s="71">
        <v>74.168370178961197</v>
      </c>
      <c r="O36" s="71">
        <v>81.154067747993395</v>
      </c>
      <c r="P36" s="71">
        <v>91.238789609980032</v>
      </c>
      <c r="Q36" s="71">
        <v>4.2805079839726901</v>
      </c>
      <c r="R36" s="71">
        <v>3.0179884791872822</v>
      </c>
      <c r="S36" s="71">
        <v>3.6296226716741158</v>
      </c>
      <c r="T36" s="72"/>
      <c r="U36" s="71">
        <v>18750302</v>
      </c>
      <c r="V36" s="71">
        <v>2247</v>
      </c>
      <c r="W36" s="71">
        <v>760</v>
      </c>
      <c r="X36" s="71">
        <v>15564</v>
      </c>
      <c r="Y36" s="71">
        <v>24864</v>
      </c>
      <c r="Z36" s="71">
        <v>41216</v>
      </c>
      <c r="AA36" s="71">
        <v>17905</v>
      </c>
      <c r="AB36" s="71">
        <v>70358</v>
      </c>
      <c r="AC36" s="71">
        <v>527027</v>
      </c>
      <c r="AD36" s="71">
        <v>3.6296226716741158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169.26400000000001</v>
      </c>
      <c r="BK36" s="71">
        <v>0</v>
      </c>
      <c r="BL36" s="71">
        <v>0</v>
      </c>
      <c r="BM36" s="71">
        <v>0</v>
      </c>
      <c r="BN36" s="72"/>
      <c r="BO36" s="71">
        <v>0</v>
      </c>
      <c r="BP36" s="71">
        <v>0</v>
      </c>
      <c r="BQ36" s="71">
        <v>12</v>
      </c>
      <c r="BR36" s="71">
        <v>0</v>
      </c>
      <c r="BS36" s="71">
        <v>0</v>
      </c>
      <c r="BT36" s="71">
        <v>0</v>
      </c>
      <c r="BU36"/>
      <c r="BV36" s="70">
        <v>169.26400000000001</v>
      </c>
      <c r="BW36" s="70">
        <v>0</v>
      </c>
      <c r="BX36" s="70">
        <v>0</v>
      </c>
      <c r="BY36" s="70">
        <v>0</v>
      </c>
      <c r="BZ36" s="70">
        <v>0</v>
      </c>
      <c r="CA36" s="70">
        <v>0</v>
      </c>
      <c r="CB36" s="70">
        <v>0</v>
      </c>
      <c r="CC36" s="70">
        <v>0</v>
      </c>
      <c r="CD36" s="70">
        <v>0</v>
      </c>
    </row>
    <row r="37" spans="1:82">
      <c r="A37" s="70" t="s">
        <v>1764</v>
      </c>
      <c r="B37" s="70">
        <v>280</v>
      </c>
      <c r="C37" s="70">
        <v>8</v>
      </c>
      <c r="D37" s="70">
        <v>17</v>
      </c>
      <c r="E37" s="70">
        <v>2011</v>
      </c>
      <c r="F37" s="70" t="s">
        <v>178</v>
      </c>
      <c r="G37" s="70" t="s">
        <v>1756</v>
      </c>
      <c r="H37" s="70" t="s">
        <v>1757</v>
      </c>
      <c r="I37" s="148"/>
      <c r="J37" s="71">
        <v>290.29317444485531</v>
      </c>
      <c r="K37" s="71">
        <v>6.3939981144379896</v>
      </c>
      <c r="L37" s="71">
        <v>33.929978215804908</v>
      </c>
      <c r="M37" s="71">
        <v>91.776942072150021</v>
      </c>
      <c r="N37" s="71">
        <v>102.08150002755509</v>
      </c>
      <c r="O37" s="71">
        <v>80.461424355197096</v>
      </c>
      <c r="P37" s="71">
        <v>87.998423958289479</v>
      </c>
      <c r="Q37" s="71">
        <v>4.8991996423960797</v>
      </c>
      <c r="R37" s="71">
        <v>2.8550057831314621</v>
      </c>
      <c r="S37" s="71">
        <v>2.612815994910858</v>
      </c>
      <c r="T37" s="72"/>
      <c r="U37" s="71">
        <v>19595485</v>
      </c>
      <c r="V37" s="71">
        <v>2247</v>
      </c>
      <c r="W37" s="71">
        <v>760</v>
      </c>
      <c r="X37" s="71">
        <v>15564</v>
      </c>
      <c r="Y37" s="71">
        <v>24973</v>
      </c>
      <c r="Z37" s="71">
        <v>41752</v>
      </c>
      <c r="AA37" s="71">
        <v>17783</v>
      </c>
      <c r="AB37" s="71">
        <v>69812</v>
      </c>
      <c r="AC37" s="71">
        <v>497741</v>
      </c>
      <c r="AD37" s="71">
        <v>2.612815994910858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214.03700000000001</v>
      </c>
      <c r="BK37" s="71">
        <v>0</v>
      </c>
      <c r="BL37" s="71">
        <v>1.8939999999999999</v>
      </c>
      <c r="BM37" s="71">
        <v>0</v>
      </c>
      <c r="BN37" s="72"/>
      <c r="BO37" s="71">
        <v>0</v>
      </c>
      <c r="BP37" s="71">
        <v>0</v>
      </c>
      <c r="BQ37" s="71">
        <v>13</v>
      </c>
      <c r="BR37" s="71">
        <v>0</v>
      </c>
      <c r="BS37" s="71">
        <v>1</v>
      </c>
      <c r="BT37" s="71">
        <v>0</v>
      </c>
      <c r="BU37"/>
      <c r="BV37" s="70">
        <v>215.93100000000001</v>
      </c>
      <c r="BW37" s="70">
        <v>0</v>
      </c>
      <c r="BX37" s="70">
        <v>0</v>
      </c>
      <c r="BY37" s="70">
        <v>0</v>
      </c>
      <c r="BZ37" s="70">
        <v>0</v>
      </c>
      <c r="CA37" s="70">
        <v>0</v>
      </c>
      <c r="CB37" s="70">
        <v>0</v>
      </c>
      <c r="CC37" s="70">
        <v>0</v>
      </c>
      <c r="CD37" s="70">
        <v>0</v>
      </c>
    </row>
    <row r="38" spans="1:82">
      <c r="A38" s="70" t="s">
        <v>1765</v>
      </c>
      <c r="B38" s="70">
        <v>281</v>
      </c>
      <c r="C38" s="70">
        <v>9</v>
      </c>
      <c r="D38" s="70">
        <v>17</v>
      </c>
      <c r="E38" s="70">
        <v>2012</v>
      </c>
      <c r="F38" s="70" t="s">
        <v>179</v>
      </c>
      <c r="G38" s="70" t="s">
        <v>1756</v>
      </c>
      <c r="H38" s="70" t="s">
        <v>1757</v>
      </c>
      <c r="I38" s="148"/>
      <c r="J38" s="71">
        <v>300.69851768911701</v>
      </c>
      <c r="K38" s="71">
        <v>6.4121294179420332</v>
      </c>
      <c r="L38" s="71">
        <v>35.615337786218767</v>
      </c>
      <c r="M38" s="71">
        <v>100.43865446449659</v>
      </c>
      <c r="N38" s="71">
        <v>134.07835539327471</v>
      </c>
      <c r="O38" s="71">
        <v>80.54715900580338</v>
      </c>
      <c r="P38" s="71">
        <v>87.359447219051006</v>
      </c>
      <c r="Q38" s="71">
        <v>5.3220429872819102</v>
      </c>
      <c r="R38" s="71">
        <v>2.946140577294253</v>
      </c>
      <c r="S38" s="71">
        <v>2.3879158664991169</v>
      </c>
      <c r="T38" s="72"/>
      <c r="U38" s="71">
        <v>20658177</v>
      </c>
      <c r="V38" s="71">
        <v>2247</v>
      </c>
      <c r="W38" s="71">
        <v>760</v>
      </c>
      <c r="X38" s="71">
        <v>15564</v>
      </c>
      <c r="Y38" s="71">
        <v>25495</v>
      </c>
      <c r="Z38" s="71">
        <v>42128</v>
      </c>
      <c r="AA38" s="71">
        <v>17554</v>
      </c>
      <c r="AB38" s="71">
        <v>69801</v>
      </c>
      <c r="AC38" s="71">
        <v>500326</v>
      </c>
      <c r="AD38" s="71">
        <v>2.3879158664991169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256.49400000000003</v>
      </c>
      <c r="BK38" s="71">
        <v>0</v>
      </c>
      <c r="BL38" s="71">
        <v>3.1110000000000002</v>
      </c>
      <c r="BM38" s="71">
        <v>0</v>
      </c>
      <c r="BN38" s="72"/>
      <c r="BO38" s="71">
        <v>0</v>
      </c>
      <c r="BP38" s="71">
        <v>0</v>
      </c>
      <c r="BQ38" s="71">
        <v>14</v>
      </c>
      <c r="BR38" s="71">
        <v>0</v>
      </c>
      <c r="BS38" s="71">
        <v>1</v>
      </c>
      <c r="BT38" s="71">
        <v>0</v>
      </c>
      <c r="BU38"/>
      <c r="BV38" s="70">
        <v>259.60500000000002</v>
      </c>
      <c r="BW38" s="70">
        <v>0</v>
      </c>
      <c r="BX38" s="70">
        <v>0</v>
      </c>
      <c r="BY38" s="70">
        <v>0</v>
      </c>
      <c r="BZ38" s="70">
        <v>0</v>
      </c>
      <c r="CA38" s="70">
        <v>0</v>
      </c>
      <c r="CB38" s="70">
        <v>0</v>
      </c>
      <c r="CC38" s="70">
        <v>0</v>
      </c>
      <c r="CD38" s="70">
        <v>0</v>
      </c>
    </row>
    <row r="39" spans="1:82">
      <c r="A39" s="70" t="s">
        <v>1766</v>
      </c>
      <c r="B39" s="70">
        <v>282</v>
      </c>
      <c r="C39" s="70">
        <v>10</v>
      </c>
      <c r="D39" s="70">
        <v>17</v>
      </c>
      <c r="E39" s="70">
        <v>2013</v>
      </c>
      <c r="F39" s="70" t="s">
        <v>180</v>
      </c>
      <c r="G39" s="70" t="s">
        <v>1756</v>
      </c>
      <c r="H39" s="70" t="s">
        <v>1757</v>
      </c>
      <c r="I39" s="148"/>
      <c r="J39" s="71">
        <v>398.23095269940728</v>
      </c>
      <c r="K39" s="71">
        <v>5.2370449312250376</v>
      </c>
      <c r="L39" s="71">
        <v>31.779096153302941</v>
      </c>
      <c r="M39" s="71">
        <v>100.47979873456499</v>
      </c>
      <c r="N39" s="71">
        <v>145.8426878336995</v>
      </c>
      <c r="O39" s="71">
        <v>77.708562553741643</v>
      </c>
      <c r="P39" s="71">
        <v>86.834411019401472</v>
      </c>
      <c r="Q39" s="71">
        <v>5.37129176065182</v>
      </c>
      <c r="R39" s="71">
        <v>2.7750858288635212</v>
      </c>
      <c r="S39" s="71">
        <v>0</v>
      </c>
      <c r="T39" s="72"/>
      <c r="U39" s="71">
        <v>21049486</v>
      </c>
      <c r="V39" s="71">
        <v>2247</v>
      </c>
      <c r="W39" s="71">
        <v>760</v>
      </c>
      <c r="X39" s="71">
        <v>15564</v>
      </c>
      <c r="Y39" s="71">
        <v>25636</v>
      </c>
      <c r="Z39" s="71">
        <v>42458</v>
      </c>
      <c r="AA39" s="71">
        <v>17383</v>
      </c>
      <c r="AB39" s="71">
        <v>69437</v>
      </c>
      <c r="AC39" s="71">
        <v>460031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282.88099999999997</v>
      </c>
      <c r="BK39" s="71">
        <v>0</v>
      </c>
      <c r="BL39" s="71">
        <v>3.7360000000000002</v>
      </c>
      <c r="BM39" s="71">
        <v>0</v>
      </c>
      <c r="BN39" s="72"/>
      <c r="BO39" s="71">
        <v>0</v>
      </c>
      <c r="BP39" s="71">
        <v>0</v>
      </c>
      <c r="BQ39" s="71">
        <v>13</v>
      </c>
      <c r="BR39" s="71">
        <v>0</v>
      </c>
      <c r="BS39" s="71">
        <v>1</v>
      </c>
      <c r="BT39" s="71">
        <v>0</v>
      </c>
      <c r="BU39"/>
      <c r="BV39" s="70">
        <v>286.61700000000002</v>
      </c>
      <c r="BW39" s="70">
        <v>0</v>
      </c>
      <c r="BX39" s="70">
        <v>0</v>
      </c>
      <c r="BY39" s="70">
        <v>0</v>
      </c>
      <c r="BZ39" s="70">
        <v>0</v>
      </c>
      <c r="CA39" s="70">
        <v>0</v>
      </c>
      <c r="CB39" s="70">
        <v>0</v>
      </c>
      <c r="CC39" s="70">
        <v>0</v>
      </c>
      <c r="CD39" s="70">
        <v>0</v>
      </c>
    </row>
    <row r="40" spans="1:82">
      <c r="A40" s="70" t="s">
        <v>1767</v>
      </c>
      <c r="B40" s="70">
        <v>283</v>
      </c>
      <c r="C40" s="70">
        <v>11</v>
      </c>
      <c r="D40" s="70">
        <v>17</v>
      </c>
      <c r="E40" s="70">
        <v>2014</v>
      </c>
      <c r="F40" s="70" t="s">
        <v>181</v>
      </c>
      <c r="G40" s="70" t="s">
        <v>1756</v>
      </c>
      <c r="H40" s="70" t="s">
        <v>1757</v>
      </c>
      <c r="I40" s="148"/>
      <c r="J40" s="71">
        <v>392.61837984208501</v>
      </c>
      <c r="K40" s="71">
        <v>5.2213484537166686</v>
      </c>
      <c r="L40" s="71">
        <v>33.412969714177912</v>
      </c>
      <c r="M40" s="71">
        <v>92.478710001858573</v>
      </c>
      <c r="N40" s="71">
        <v>124.0981864545184</v>
      </c>
      <c r="O40" s="71">
        <v>74.358647402642589</v>
      </c>
      <c r="P40" s="71">
        <v>86.718352842120638</v>
      </c>
      <c r="Q40" s="71">
        <v>5.10356041086487</v>
      </c>
      <c r="R40" s="71">
        <v>2.7600791296066491</v>
      </c>
      <c r="S40" s="71">
        <v>0</v>
      </c>
      <c r="T40" s="72"/>
      <c r="U40" s="71">
        <v>22943970</v>
      </c>
      <c r="V40" s="71">
        <v>1964</v>
      </c>
      <c r="W40" s="71">
        <v>672</v>
      </c>
      <c r="X40" s="71">
        <v>15711</v>
      </c>
      <c r="Y40" s="71">
        <v>25747</v>
      </c>
      <c r="Z40" s="71">
        <v>42790</v>
      </c>
      <c r="AA40" s="71">
        <v>17270</v>
      </c>
      <c r="AB40" s="71">
        <v>68765</v>
      </c>
      <c r="AC40" s="71">
        <v>458982</v>
      </c>
      <c r="AD40" s="71">
        <v>0</v>
      </c>
      <c r="AE40" s="72"/>
      <c r="AF40" s="71"/>
      <c r="AG40" s="71"/>
      <c r="AH40" s="71"/>
      <c r="AI40" s="71"/>
      <c r="AJ40" s="71"/>
      <c r="AK40" s="71"/>
      <c r="AL40" s="71"/>
      <c r="AM40" s="71"/>
      <c r="AN40" s="71"/>
      <c r="AO40" s="71"/>
      <c r="AP40" s="71"/>
      <c r="AQ40" s="72"/>
      <c r="AR40" s="71">
        <v>1786</v>
      </c>
      <c r="AS40" s="71">
        <v>585</v>
      </c>
      <c r="AT40" s="71">
        <v>0</v>
      </c>
      <c r="AU40" s="71">
        <v>0</v>
      </c>
      <c r="AV40" s="71">
        <v>0</v>
      </c>
      <c r="AW40" s="71">
        <v>0</v>
      </c>
      <c r="AX40" s="71"/>
      <c r="AY40" s="72"/>
      <c r="AZ40" s="71">
        <v>8534.7800000000007</v>
      </c>
      <c r="BA40" s="71">
        <v>39335.512999999999</v>
      </c>
      <c r="BB40" s="71">
        <v>0</v>
      </c>
      <c r="BC40" s="71">
        <v>0</v>
      </c>
      <c r="BD40" s="71">
        <v>0</v>
      </c>
      <c r="BE40" s="71">
        <v>0</v>
      </c>
      <c r="BF40" s="71"/>
      <c r="BG40" s="72"/>
      <c r="BH40" s="71">
        <v>0</v>
      </c>
      <c r="BI40" s="71">
        <v>0</v>
      </c>
      <c r="BJ40" s="71">
        <v>312.76499999999999</v>
      </c>
      <c r="BK40" s="71">
        <v>0</v>
      </c>
      <c r="BL40" s="71">
        <v>3.7389999999999999</v>
      </c>
      <c r="BM40" s="71">
        <v>0</v>
      </c>
      <c r="BN40" s="72"/>
      <c r="BO40" s="71">
        <v>0</v>
      </c>
      <c r="BP40" s="71">
        <v>0</v>
      </c>
      <c r="BQ40" s="71">
        <v>15</v>
      </c>
      <c r="BR40" s="71">
        <v>0</v>
      </c>
      <c r="BS40" s="71">
        <v>1</v>
      </c>
      <c r="BT40" s="71">
        <v>0</v>
      </c>
      <c r="BU40"/>
      <c r="BV40" s="70">
        <v>316.50400000000002</v>
      </c>
      <c r="BW40" s="70">
        <v>0</v>
      </c>
      <c r="BX40" s="70">
        <v>0</v>
      </c>
      <c r="BY40" s="70">
        <v>0</v>
      </c>
      <c r="BZ40" s="70">
        <v>0</v>
      </c>
      <c r="CA40" s="70">
        <v>0</v>
      </c>
      <c r="CB40" s="70">
        <v>0</v>
      </c>
      <c r="CC40" s="70">
        <v>0</v>
      </c>
      <c r="CD40" s="70">
        <v>0</v>
      </c>
    </row>
    <row r="41" spans="1:82">
      <c r="A41" s="70" t="s">
        <v>1768</v>
      </c>
      <c r="B41" s="70">
        <v>284</v>
      </c>
      <c r="C41" s="70">
        <v>12</v>
      </c>
      <c r="D41" s="70">
        <v>17</v>
      </c>
      <c r="E41" s="70">
        <v>2015</v>
      </c>
      <c r="F41" s="70" t="s">
        <v>182</v>
      </c>
      <c r="G41" s="70" t="s">
        <v>1756</v>
      </c>
      <c r="H41" s="70" t="s">
        <v>1757</v>
      </c>
      <c r="I41" s="148"/>
      <c r="J41" s="71">
        <v>368.38322191173143</v>
      </c>
      <c r="K41" s="71">
        <v>4.998449147853921</v>
      </c>
      <c r="L41" s="71">
        <v>39.42742397042727</v>
      </c>
      <c r="M41" s="71">
        <v>96.541004052135065</v>
      </c>
      <c r="N41" s="71">
        <v>104.9906976542883</v>
      </c>
      <c r="O41" s="71">
        <v>73.72041633640228</v>
      </c>
      <c r="P41" s="71">
        <v>85.952666238824861</v>
      </c>
      <c r="Q41" s="71">
        <v>4.9465793060522802</v>
      </c>
      <c r="R41" s="71">
        <v>2.8287754122085174</v>
      </c>
      <c r="S41" s="71">
        <v>0</v>
      </c>
      <c r="T41" s="72"/>
      <c r="U41" s="71">
        <v>23257291</v>
      </c>
      <c r="V41" s="71">
        <v>1964</v>
      </c>
      <c r="W41" s="71">
        <v>672</v>
      </c>
      <c r="X41" s="71">
        <v>15711</v>
      </c>
      <c r="Y41" s="71">
        <v>25804</v>
      </c>
      <c r="Z41" s="71">
        <v>42831</v>
      </c>
      <c r="AA41" s="71">
        <v>17104</v>
      </c>
      <c r="AB41" s="71">
        <v>68084</v>
      </c>
      <c r="AC41" s="71">
        <v>483533</v>
      </c>
      <c r="AD41" s="71">
        <v>0</v>
      </c>
      <c r="AE41" s="72"/>
      <c r="AF41" s="71">
        <v>229341218.11378831</v>
      </c>
      <c r="AG41" s="71">
        <v>3464788.3529111021</v>
      </c>
      <c r="AH41" s="71">
        <v>7905277.4250685126</v>
      </c>
      <c r="AI41" s="71">
        <v>95901702.863723293</v>
      </c>
      <c r="AJ41" s="71">
        <v>143384210.90763819</v>
      </c>
      <c r="AK41" s="71">
        <v>0</v>
      </c>
      <c r="AL41" s="71">
        <v>0</v>
      </c>
      <c r="AM41" s="71">
        <v>9330626.5983616821</v>
      </c>
      <c r="AN41" s="71">
        <v>0</v>
      </c>
      <c r="AO41" s="71">
        <v>0</v>
      </c>
      <c r="AP41" s="71">
        <v>489327824.26149106</v>
      </c>
      <c r="AQ41" s="72"/>
      <c r="AR41" s="71">
        <v>1912</v>
      </c>
      <c r="AS41" s="71">
        <v>778</v>
      </c>
      <c r="AT41" s="71">
        <v>0</v>
      </c>
      <c r="AU41" s="71">
        <v>0</v>
      </c>
      <c r="AV41" s="71">
        <v>0</v>
      </c>
      <c r="AW41" s="71">
        <v>0</v>
      </c>
      <c r="AX41" s="71"/>
      <c r="AY41" s="72"/>
      <c r="AZ41" s="71">
        <v>9264.3349999999991</v>
      </c>
      <c r="BA41" s="71">
        <v>65420.713000000003</v>
      </c>
      <c r="BB41" s="71">
        <v>0</v>
      </c>
      <c r="BC41" s="71">
        <v>0</v>
      </c>
      <c r="BD41" s="71">
        <v>0</v>
      </c>
      <c r="BE41" s="71">
        <v>0</v>
      </c>
      <c r="BF41" s="71"/>
      <c r="BG41" s="72"/>
      <c r="BH41" s="71">
        <v>0</v>
      </c>
      <c r="BI41" s="71">
        <v>0</v>
      </c>
      <c r="BJ41" s="71">
        <v>292.62400000000002</v>
      </c>
      <c r="BK41" s="71">
        <v>0</v>
      </c>
      <c r="BL41" s="71">
        <v>0</v>
      </c>
      <c r="BM41" s="71">
        <v>0</v>
      </c>
      <c r="BN41" s="72"/>
      <c r="BO41" s="71">
        <v>0</v>
      </c>
      <c r="BP41" s="71">
        <v>0</v>
      </c>
      <c r="BQ41" s="71">
        <v>15</v>
      </c>
      <c r="BR41" s="71">
        <v>0</v>
      </c>
      <c r="BS41" s="71">
        <v>0</v>
      </c>
      <c r="BT41" s="71">
        <v>0</v>
      </c>
      <c r="BU41"/>
      <c r="BV41" s="70">
        <v>292.62400000000002</v>
      </c>
      <c r="BW41" s="70">
        <v>0</v>
      </c>
      <c r="BX41" s="70">
        <v>0</v>
      </c>
      <c r="BY41" s="70">
        <v>0</v>
      </c>
      <c r="BZ41" s="70">
        <v>0</v>
      </c>
      <c r="CA41" s="70">
        <v>0</v>
      </c>
      <c r="CB41" s="70">
        <v>0</v>
      </c>
      <c r="CC41" s="70">
        <v>0</v>
      </c>
      <c r="CD41" s="70">
        <v>0</v>
      </c>
    </row>
    <row r="42" spans="1:82">
      <c r="A42" s="70" t="s">
        <v>1769</v>
      </c>
      <c r="B42" s="70">
        <v>285</v>
      </c>
      <c r="C42" s="70">
        <v>13</v>
      </c>
      <c r="D42" s="70">
        <v>17</v>
      </c>
      <c r="E42" s="70">
        <v>2016</v>
      </c>
      <c r="F42" s="70" t="s">
        <v>155</v>
      </c>
      <c r="G42" s="70" t="s">
        <v>1756</v>
      </c>
      <c r="H42" s="70" t="s">
        <v>1757</v>
      </c>
      <c r="I42" s="148"/>
      <c r="J42" s="71">
        <v>352.81971890197349</v>
      </c>
      <c r="K42" s="71">
        <v>4.6382910417627201</v>
      </c>
      <c r="L42" s="71">
        <v>42.823863504293293</v>
      </c>
      <c r="M42" s="71">
        <v>72.359746871922184</v>
      </c>
      <c r="N42" s="71">
        <v>91.294385092040386</v>
      </c>
      <c r="O42" s="71">
        <v>72.837095892496606</v>
      </c>
      <c r="P42" s="71">
        <v>83.205613120789806</v>
      </c>
      <c r="Q42" s="71">
        <v>4.766390503461837</v>
      </c>
      <c r="R42" s="71">
        <v>2.8538824852950895</v>
      </c>
      <c r="S42" s="71">
        <v>1.6963940930553449</v>
      </c>
      <c r="T42" s="72"/>
      <c r="U42" s="71">
        <v>23930845</v>
      </c>
      <c r="V42" s="71">
        <v>1964</v>
      </c>
      <c r="W42" s="71">
        <v>672</v>
      </c>
      <c r="X42" s="71">
        <v>15711</v>
      </c>
      <c r="Y42" s="71">
        <v>25921</v>
      </c>
      <c r="Z42" s="71">
        <v>42838</v>
      </c>
      <c r="AA42" s="71">
        <v>17125</v>
      </c>
      <c r="AB42" s="71">
        <v>67482</v>
      </c>
      <c r="AC42" s="71">
        <v>487415.03635309963</v>
      </c>
      <c r="AD42" s="71">
        <v>1.6963940930553449</v>
      </c>
      <c r="AE42" s="72"/>
      <c r="AF42" s="71">
        <v>234462717.6298117</v>
      </c>
      <c r="AG42" s="71">
        <v>3396171.966899192</v>
      </c>
      <c r="AH42" s="71">
        <v>7183385.8679281194</v>
      </c>
      <c r="AI42" s="71">
        <v>109764036.41863351</v>
      </c>
      <c r="AJ42" s="71">
        <v>145967703.4189111</v>
      </c>
      <c r="AK42" s="71">
        <v>0</v>
      </c>
      <c r="AL42" s="71">
        <v>0</v>
      </c>
      <c r="AM42" s="71">
        <v>9255309.9093821943</v>
      </c>
      <c r="AN42" s="71">
        <v>0</v>
      </c>
      <c r="AO42" s="71">
        <v>0</v>
      </c>
      <c r="AP42" s="71">
        <v>510029325.21156585</v>
      </c>
      <c r="AQ42" s="72"/>
      <c r="AR42" s="71">
        <v>2001</v>
      </c>
      <c r="AS42" s="71">
        <v>905</v>
      </c>
      <c r="AT42" s="71">
        <v>0</v>
      </c>
      <c r="AU42" s="71">
        <v>0</v>
      </c>
      <c r="AV42" s="71">
        <v>0</v>
      </c>
      <c r="AW42" s="71">
        <v>0</v>
      </c>
      <c r="AX42" s="71"/>
      <c r="AY42" s="72"/>
      <c r="AZ42" s="71">
        <v>9789.9310000000005</v>
      </c>
      <c r="BA42" s="71">
        <v>76309.112999999998</v>
      </c>
      <c r="BB42" s="71">
        <v>0</v>
      </c>
      <c r="BC42" s="71">
        <v>0</v>
      </c>
      <c r="BD42" s="71">
        <v>0</v>
      </c>
      <c r="BE42" s="71">
        <v>0</v>
      </c>
      <c r="BF42" s="71"/>
      <c r="BG42" s="72"/>
      <c r="BH42" s="71">
        <v>0</v>
      </c>
      <c r="BI42" s="71">
        <v>0</v>
      </c>
      <c r="BJ42" s="71">
        <v>290.70400000000001</v>
      </c>
      <c r="BK42" s="71">
        <v>0</v>
      </c>
      <c r="BL42" s="71">
        <v>0</v>
      </c>
      <c r="BM42" s="71">
        <v>0</v>
      </c>
      <c r="BN42" s="72"/>
      <c r="BO42" s="71">
        <v>0</v>
      </c>
      <c r="BP42" s="71">
        <v>0</v>
      </c>
      <c r="BQ42" s="71">
        <v>14</v>
      </c>
      <c r="BR42" s="71">
        <v>0</v>
      </c>
      <c r="BS42" s="71">
        <v>0</v>
      </c>
      <c r="BT42" s="71">
        <v>0</v>
      </c>
      <c r="BU42"/>
      <c r="BV42" s="70">
        <v>290.70400000000001</v>
      </c>
      <c r="BW42" s="70">
        <v>0</v>
      </c>
      <c r="BX42" s="70">
        <v>0</v>
      </c>
      <c r="BY42" s="70">
        <v>0</v>
      </c>
      <c r="BZ42" s="70">
        <v>0</v>
      </c>
      <c r="CA42" s="70">
        <v>0</v>
      </c>
      <c r="CB42" s="70">
        <v>0</v>
      </c>
      <c r="CC42" s="70">
        <v>0</v>
      </c>
      <c r="CD42" s="70">
        <v>0</v>
      </c>
    </row>
    <row r="43" spans="1:82">
      <c r="A43" s="70" t="s">
        <v>1770</v>
      </c>
      <c r="B43" s="70">
        <v>286</v>
      </c>
      <c r="C43" s="70">
        <v>14</v>
      </c>
      <c r="D43" s="70">
        <v>17</v>
      </c>
      <c r="E43" s="70">
        <v>2017</v>
      </c>
      <c r="F43" s="70" t="s">
        <v>156</v>
      </c>
      <c r="G43" s="70" t="s">
        <v>1756</v>
      </c>
      <c r="H43" s="70" t="s">
        <v>1757</v>
      </c>
      <c r="I43" s="148"/>
      <c r="J43" s="71">
        <v>335.08218077088225</v>
      </c>
      <c r="K43" s="71">
        <v>4.5477801839507759</v>
      </c>
      <c r="L43" s="71">
        <v>40.453065375699552</v>
      </c>
      <c r="M43" s="71">
        <v>61.392221875038935</v>
      </c>
      <c r="N43" s="71">
        <v>96.755566891605582</v>
      </c>
      <c r="O43" s="71">
        <v>72.143641949278333</v>
      </c>
      <c r="P43" s="71">
        <v>81.968827554477798</v>
      </c>
      <c r="Q43" s="71">
        <v>4.5518314076843698</v>
      </c>
      <c r="R43" s="71">
        <v>2.7458535796557118</v>
      </c>
      <c r="S43" s="71">
        <v>0</v>
      </c>
      <c r="T43" s="72"/>
      <c r="U43" s="71">
        <v>23647688</v>
      </c>
      <c r="V43" s="71">
        <v>1964</v>
      </c>
      <c r="W43" s="71">
        <v>672</v>
      </c>
      <c r="X43" s="71">
        <v>15711</v>
      </c>
      <c r="Y43" s="71">
        <v>26014</v>
      </c>
      <c r="Z43" s="71">
        <v>43134</v>
      </c>
      <c r="AA43" s="71">
        <v>16978</v>
      </c>
      <c r="AB43" s="71">
        <v>66642</v>
      </c>
      <c r="AC43" s="71">
        <v>478269.99999999988</v>
      </c>
      <c r="AD43" s="71">
        <v>0</v>
      </c>
      <c r="AE43" s="72"/>
      <c r="AF43" s="71">
        <v>227779190.2122362</v>
      </c>
      <c r="AG43" s="71">
        <v>3368539.305507171</v>
      </c>
      <c r="AH43" s="71">
        <v>9070734.2606986742</v>
      </c>
      <c r="AI43" s="71">
        <v>91284304.941284761</v>
      </c>
      <c r="AJ43" s="71">
        <v>149404014.7288577</v>
      </c>
      <c r="AK43" s="71">
        <v>0</v>
      </c>
      <c r="AL43" s="71">
        <v>0</v>
      </c>
      <c r="AM43" s="71">
        <v>9154403.7619349454</v>
      </c>
      <c r="AN43" s="71">
        <v>0</v>
      </c>
      <c r="AO43" s="71">
        <v>0</v>
      </c>
      <c r="AP43" s="71">
        <v>490061187.21051943</v>
      </c>
      <c r="AQ43" s="72"/>
      <c r="AR43" s="71">
        <v>2101</v>
      </c>
      <c r="AS43" s="71">
        <v>979</v>
      </c>
      <c r="AT43" s="71">
        <v>0</v>
      </c>
      <c r="AU43" s="71">
        <v>0</v>
      </c>
      <c r="AV43" s="71">
        <v>0</v>
      </c>
      <c r="AW43" s="71">
        <v>0</v>
      </c>
      <c r="AX43" s="71"/>
      <c r="AY43" s="72"/>
      <c r="AZ43" s="71">
        <v>10420.351000000001</v>
      </c>
      <c r="BA43" s="71">
        <v>83596.213000000032</v>
      </c>
      <c r="BB43" s="71">
        <v>0</v>
      </c>
      <c r="BC43" s="71">
        <v>0</v>
      </c>
      <c r="BD43" s="71">
        <v>0</v>
      </c>
      <c r="BE43" s="71">
        <v>0</v>
      </c>
      <c r="BF43" s="71"/>
      <c r="BG43" s="72"/>
      <c r="BH43" s="71">
        <v>0</v>
      </c>
      <c r="BI43" s="71">
        <v>0</v>
      </c>
      <c r="BJ43" s="71">
        <v>258.75</v>
      </c>
      <c r="BK43" s="71">
        <v>0</v>
      </c>
      <c r="BL43" s="71">
        <v>0</v>
      </c>
      <c r="BM43" s="71">
        <v>0</v>
      </c>
      <c r="BN43" s="72"/>
      <c r="BO43" s="71">
        <v>0</v>
      </c>
      <c r="BP43" s="71">
        <v>0</v>
      </c>
      <c r="BQ43" s="71">
        <v>15</v>
      </c>
      <c r="BR43" s="71">
        <v>0</v>
      </c>
      <c r="BS43" s="71">
        <v>0</v>
      </c>
      <c r="BT43" s="71">
        <v>0</v>
      </c>
      <c r="BU43"/>
      <c r="BV43" s="70">
        <v>258.75</v>
      </c>
      <c r="BW43" s="70">
        <v>0</v>
      </c>
      <c r="BX43" s="70">
        <v>0</v>
      </c>
      <c r="BY43" s="70">
        <v>0</v>
      </c>
      <c r="BZ43" s="70">
        <v>0</v>
      </c>
      <c r="CA43" s="70">
        <v>0</v>
      </c>
      <c r="CB43" s="70">
        <v>0</v>
      </c>
      <c r="CC43" s="70">
        <v>0</v>
      </c>
      <c r="CD43" s="70">
        <v>0</v>
      </c>
    </row>
    <row r="44" spans="1:82">
      <c r="A44" s="70" t="s">
        <v>1771</v>
      </c>
      <c r="B44" s="70">
        <v>287</v>
      </c>
      <c r="C44" s="70">
        <v>15</v>
      </c>
      <c r="D44" s="70">
        <v>17</v>
      </c>
      <c r="E44" s="70">
        <v>2018</v>
      </c>
      <c r="F44" s="70" t="s">
        <v>183</v>
      </c>
      <c r="G44" s="70" t="s">
        <v>1756</v>
      </c>
      <c r="H44" s="70" t="s">
        <v>1757</v>
      </c>
      <c r="I44" s="148"/>
      <c r="J44" s="71">
        <v>319.58701873409643</v>
      </c>
      <c r="K44" s="71">
        <v>4.2813121896433772</v>
      </c>
      <c r="L44" s="71">
        <v>37.74411071354384</v>
      </c>
      <c r="M44" s="71">
        <v>63.494591783568445</v>
      </c>
      <c r="N44" s="71">
        <v>87.219167242474114</v>
      </c>
      <c r="O44" s="71">
        <v>70.699599698325784</v>
      </c>
      <c r="P44" s="71">
        <v>81.133770848460316</v>
      </c>
      <c r="Q44" s="71">
        <v>4.1805363889245601</v>
      </c>
      <c r="R44" s="71">
        <v>2.7712282131760611</v>
      </c>
      <c r="S44" s="71">
        <v>0</v>
      </c>
      <c r="T44" s="72"/>
      <c r="U44" s="71">
        <v>24902183</v>
      </c>
      <c r="V44" s="71">
        <v>1964</v>
      </c>
      <c r="W44" s="71">
        <v>672</v>
      </c>
      <c r="X44" s="71">
        <v>15711</v>
      </c>
      <c r="Y44" s="71">
        <v>26128</v>
      </c>
      <c r="Z44" s="71">
        <v>43080</v>
      </c>
      <c r="AA44" s="71">
        <v>16974</v>
      </c>
      <c r="AB44" s="71">
        <v>65959</v>
      </c>
      <c r="AC44" s="71">
        <v>480798</v>
      </c>
      <c r="AD44" s="71">
        <v>0</v>
      </c>
      <c r="AE44" s="72"/>
      <c r="AF44" s="71">
        <v>209115703.2931875</v>
      </c>
      <c r="AG44" s="71">
        <v>3000874.1247006762</v>
      </c>
      <c r="AH44" s="71">
        <v>8356167.7307778178</v>
      </c>
      <c r="AI44" s="71">
        <v>95487309.243800342</v>
      </c>
      <c r="AJ44" s="71">
        <v>137666352.86369199</v>
      </c>
      <c r="AK44" s="71">
        <v>0</v>
      </c>
      <c r="AL44" s="71">
        <v>0</v>
      </c>
      <c r="AM44" s="71">
        <v>9079329.6114296485</v>
      </c>
      <c r="AN44" s="71">
        <v>0</v>
      </c>
      <c r="AO44" s="71">
        <v>0</v>
      </c>
      <c r="AP44" s="71">
        <v>462705736.86758792</v>
      </c>
      <c r="AQ44" s="72"/>
      <c r="AR44" s="71">
        <v>2198</v>
      </c>
      <c r="AS44" s="71">
        <v>1040</v>
      </c>
      <c r="AT44" s="71">
        <v>0</v>
      </c>
      <c r="AU44" s="71">
        <v>0</v>
      </c>
      <c r="AV44" s="71">
        <v>0</v>
      </c>
      <c r="AW44" s="71">
        <v>0</v>
      </c>
      <c r="AX44" s="71"/>
      <c r="AY44" s="72"/>
      <c r="AZ44" s="71">
        <v>10966.526000000002</v>
      </c>
      <c r="BA44" s="71">
        <v>87704.413</v>
      </c>
      <c r="BB44" s="71">
        <v>0</v>
      </c>
      <c r="BC44" s="71">
        <v>0</v>
      </c>
      <c r="BD44" s="71">
        <v>0</v>
      </c>
      <c r="BE44" s="71">
        <v>0</v>
      </c>
      <c r="BF44" s="71"/>
      <c r="BG44" s="72"/>
      <c r="BH44" s="71">
        <v>0</v>
      </c>
      <c r="BI44" s="71">
        <v>0</v>
      </c>
      <c r="BJ44" s="71">
        <v>264.18900000000002</v>
      </c>
      <c r="BK44" s="71">
        <v>0</v>
      </c>
      <c r="BL44" s="71">
        <v>0</v>
      </c>
      <c r="BM44" s="71">
        <v>0</v>
      </c>
      <c r="BN44" s="72"/>
      <c r="BO44" s="71">
        <v>0</v>
      </c>
      <c r="BP44" s="71">
        <v>0</v>
      </c>
      <c r="BQ44" s="71">
        <v>15</v>
      </c>
      <c r="BR44" s="71">
        <v>0</v>
      </c>
      <c r="BS44" s="71">
        <v>0</v>
      </c>
      <c r="BT44" s="71">
        <v>0</v>
      </c>
      <c r="BU44"/>
      <c r="BV44" s="70">
        <v>264.18900000000002</v>
      </c>
      <c r="BW44" s="70">
        <v>0</v>
      </c>
      <c r="BX44" s="70">
        <v>0</v>
      </c>
      <c r="BY44" s="70">
        <v>0</v>
      </c>
      <c r="BZ44" s="70">
        <v>0</v>
      </c>
      <c r="CA44" s="70">
        <v>0</v>
      </c>
      <c r="CB44" s="70">
        <v>0</v>
      </c>
      <c r="CC44" s="70">
        <v>0</v>
      </c>
      <c r="CD44" s="70">
        <v>0</v>
      </c>
    </row>
    <row r="45" spans="1:82">
      <c r="A45" s="70" t="s">
        <v>1772</v>
      </c>
      <c r="B45" s="70">
        <v>287</v>
      </c>
      <c r="C45" s="70">
        <v>16</v>
      </c>
      <c r="D45" s="70">
        <v>17</v>
      </c>
      <c r="E45" s="70">
        <v>2019</v>
      </c>
      <c r="F45" s="70" t="s">
        <v>158</v>
      </c>
      <c r="G45" s="1064" t="s">
        <v>1756</v>
      </c>
      <c r="H45" s="70" t="s">
        <v>1757</v>
      </c>
      <c r="I45" s="148"/>
      <c r="J45" s="71">
        <v>283.95849912111709</v>
      </c>
      <c r="K45" s="71">
        <v>3.6084055476779042</v>
      </c>
      <c r="L45" s="71">
        <v>37.108631793104557</v>
      </c>
      <c r="M45" s="71">
        <v>49.472265709952801</v>
      </c>
      <c r="N45" s="71">
        <v>65.944656186240422</v>
      </c>
      <c r="O45" s="71">
        <v>68.625241404235609</v>
      </c>
      <c r="P45" s="71">
        <v>80.613898513961985</v>
      </c>
      <c r="Q45" s="71">
        <v>4.0259130128293403</v>
      </c>
      <c r="R45" s="71">
        <v>3.1429467018993718</v>
      </c>
      <c r="S45" s="71">
        <v>0</v>
      </c>
      <c r="T45" s="72"/>
      <c r="U45" s="71">
        <v>24925452</v>
      </c>
      <c r="V45" s="71">
        <v>1964</v>
      </c>
      <c r="W45" s="71">
        <v>672</v>
      </c>
      <c r="X45" s="71">
        <v>15711</v>
      </c>
      <c r="Y45" s="71">
        <v>26281</v>
      </c>
      <c r="Z45" s="71">
        <v>42964</v>
      </c>
      <c r="AA45" s="71">
        <v>16739</v>
      </c>
      <c r="AB45" s="71">
        <v>65239</v>
      </c>
      <c r="AC45" s="71">
        <v>554221</v>
      </c>
      <c r="AD45" s="71">
        <v>0</v>
      </c>
      <c r="AE45" s="72"/>
      <c r="AF45" s="71">
        <v>215443159.50709829</v>
      </c>
      <c r="AG45" s="71">
        <v>2900138.4011758668</v>
      </c>
      <c r="AH45" s="71">
        <v>9263348.589607656</v>
      </c>
      <c r="AI45" s="71">
        <v>90490731.71266152</v>
      </c>
      <c r="AJ45" s="71">
        <v>127669420.04176819</v>
      </c>
      <c r="AK45" s="71">
        <v>0</v>
      </c>
      <c r="AL45" s="71">
        <v>0</v>
      </c>
      <c r="AM45" s="71">
        <v>8885060.6810709424</v>
      </c>
      <c r="AN45" s="71">
        <v>0</v>
      </c>
      <c r="AO45" s="71">
        <v>0</v>
      </c>
      <c r="AP45" s="71">
        <v>454651858.93338245</v>
      </c>
      <c r="AQ45" s="72"/>
      <c r="AR45" s="71">
        <v>2307</v>
      </c>
      <c r="AS45" s="71">
        <v>1102</v>
      </c>
      <c r="AT45" s="71">
        <v>0</v>
      </c>
      <c r="AU45" s="71">
        <v>0</v>
      </c>
      <c r="AV45" s="71">
        <v>0</v>
      </c>
      <c r="AW45" s="71">
        <v>0</v>
      </c>
      <c r="AX45" s="71"/>
      <c r="AY45" s="72"/>
      <c r="AZ45" s="71">
        <v>11604.018</v>
      </c>
      <c r="BA45" s="71">
        <v>95593.013000000006</v>
      </c>
      <c r="BB45" s="71">
        <v>0</v>
      </c>
      <c r="BC45" s="71">
        <v>0</v>
      </c>
      <c r="BD45" s="71">
        <v>0</v>
      </c>
      <c r="BE45" s="71">
        <v>0</v>
      </c>
      <c r="BF45" s="71"/>
      <c r="BG45" s="72"/>
      <c r="BH45" s="71">
        <v>0</v>
      </c>
      <c r="BI45" s="71">
        <v>0</v>
      </c>
      <c r="BJ45" s="71">
        <v>247.11600000000001</v>
      </c>
      <c r="BK45" s="71">
        <v>0</v>
      </c>
      <c r="BL45" s="71">
        <v>0</v>
      </c>
      <c r="BM45" s="71">
        <v>0</v>
      </c>
      <c r="BN45" s="72"/>
      <c r="BO45" s="71">
        <v>0</v>
      </c>
      <c r="BP45" s="71">
        <v>0</v>
      </c>
      <c r="BQ45" s="71">
        <v>15</v>
      </c>
      <c r="BR45" s="71">
        <v>0</v>
      </c>
      <c r="BS45" s="71">
        <v>0</v>
      </c>
      <c r="BT45" s="71">
        <v>0</v>
      </c>
      <c r="BU45"/>
      <c r="BV45" s="70">
        <v>247.11600000000001</v>
      </c>
      <c r="BW45" s="70">
        <v>0</v>
      </c>
      <c r="BX45" s="70">
        <v>0</v>
      </c>
      <c r="BY45" s="70">
        <v>0</v>
      </c>
      <c r="BZ45" s="70">
        <v>0</v>
      </c>
      <c r="CA45" s="70">
        <v>0</v>
      </c>
      <c r="CB45" s="70">
        <v>0</v>
      </c>
      <c r="CC45" s="70">
        <v>0</v>
      </c>
      <c r="CD45" s="70">
        <v>0</v>
      </c>
    </row>
    <row r="46" spans="1:82">
      <c r="A46" s="70" t="s">
        <v>1773</v>
      </c>
      <c r="B46" s="70">
        <v>287</v>
      </c>
      <c r="C46" s="70">
        <v>17</v>
      </c>
      <c r="D46" s="70">
        <v>17</v>
      </c>
      <c r="E46" s="70">
        <v>2020</v>
      </c>
      <c r="F46" s="70" t="s">
        <v>159</v>
      </c>
      <c r="G46" s="1064" t="s">
        <v>1756</v>
      </c>
      <c r="H46" s="70" t="s">
        <v>1757</v>
      </c>
      <c r="I46" s="148"/>
      <c r="J46" s="71">
        <v>344.58705128555857</v>
      </c>
      <c r="K46" s="71">
        <v>3.9045813981501856</v>
      </c>
      <c r="L46" s="71">
        <v>41.660503894960684</v>
      </c>
      <c r="M46" s="71">
        <v>63.998637026208186</v>
      </c>
      <c r="N46" s="71">
        <v>93.438501197503697</v>
      </c>
      <c r="O46" s="71">
        <v>60.207980698302627</v>
      </c>
      <c r="P46" s="71">
        <v>75.997784707143225</v>
      </c>
      <c r="Q46" s="71">
        <v>3.79076178948675</v>
      </c>
      <c r="R46" s="71">
        <v>2.8131644190821374</v>
      </c>
      <c r="S46" s="71">
        <v>0</v>
      </c>
      <c r="T46" s="72"/>
      <c r="U46" s="71">
        <v>27609950</v>
      </c>
      <c r="V46" s="71">
        <v>1738</v>
      </c>
      <c r="W46" s="71">
        <v>751</v>
      </c>
      <c r="X46" s="71">
        <v>15777</v>
      </c>
      <c r="Y46" s="71">
        <v>26286</v>
      </c>
      <c r="Z46" s="71">
        <v>43023</v>
      </c>
      <c r="AA46" s="71">
        <v>16773</v>
      </c>
      <c r="AB46" s="71">
        <v>64293</v>
      </c>
      <c r="AC46" s="71">
        <v>498688.99999999994</v>
      </c>
      <c r="AD46" s="71">
        <v>0</v>
      </c>
      <c r="AE46" s="72"/>
      <c r="AF46" s="71">
        <v>242573150.92946249</v>
      </c>
      <c r="AG46" s="71">
        <v>2609221.3518011686</v>
      </c>
      <c r="AH46" s="71">
        <v>11048288.875304211</v>
      </c>
      <c r="AI46" s="71">
        <v>90259666.979335114</v>
      </c>
      <c r="AJ46" s="71">
        <v>140986250.05000859</v>
      </c>
      <c r="AK46" s="71"/>
      <c r="AL46" s="71"/>
      <c r="AM46" s="71">
        <v>8390950.8101284001</v>
      </c>
      <c r="AN46" s="71"/>
      <c r="AO46" s="71"/>
      <c r="AP46" s="71">
        <v>495867528.99603999</v>
      </c>
      <c r="AQ46" s="72"/>
      <c r="AR46" s="71">
        <v>2379</v>
      </c>
      <c r="AS46" s="71">
        <v>1143</v>
      </c>
      <c r="AT46" s="71">
        <v>0</v>
      </c>
      <c r="AU46" s="71">
        <v>0</v>
      </c>
      <c r="AV46" s="71">
        <v>0</v>
      </c>
      <c r="AW46" s="71">
        <v>0</v>
      </c>
      <c r="AX46" s="71"/>
      <c r="AY46" s="72"/>
      <c r="AZ46" s="71">
        <v>12032.28800000001</v>
      </c>
      <c r="BA46" s="71">
        <v>102401.613</v>
      </c>
      <c r="BB46" s="71">
        <v>0</v>
      </c>
      <c r="BC46" s="71">
        <v>0</v>
      </c>
      <c r="BD46" s="71">
        <v>0</v>
      </c>
      <c r="BE46" s="71">
        <v>0</v>
      </c>
      <c r="BF46" s="71"/>
      <c r="BG46" s="72"/>
      <c r="BH46" s="71">
        <v>0</v>
      </c>
      <c r="BI46" s="71">
        <v>0</v>
      </c>
      <c r="BJ46" s="71">
        <v>194.05799999999999</v>
      </c>
      <c r="BK46" s="71">
        <v>0</v>
      </c>
      <c r="BL46" s="71">
        <v>0</v>
      </c>
      <c r="BM46" s="71">
        <v>0</v>
      </c>
      <c r="BN46" s="72"/>
      <c r="BO46" s="71">
        <v>0</v>
      </c>
      <c r="BP46" s="71">
        <v>0</v>
      </c>
      <c r="BQ46" s="71">
        <v>13</v>
      </c>
      <c r="BR46" s="71">
        <v>0</v>
      </c>
      <c r="BS46" s="71">
        <v>0</v>
      </c>
      <c r="BT46" s="71">
        <v>0</v>
      </c>
      <c r="BU46"/>
      <c r="BV46" s="70">
        <v>194.05799999999999</v>
      </c>
      <c r="BW46" s="70">
        <v>0</v>
      </c>
      <c r="BX46" s="70">
        <v>0</v>
      </c>
      <c r="BY46" s="70">
        <v>0</v>
      </c>
      <c r="BZ46" s="70">
        <v>0</v>
      </c>
      <c r="CA46" s="70">
        <v>0</v>
      </c>
      <c r="CB46" s="70">
        <v>0</v>
      </c>
      <c r="CC46" s="70">
        <v>0</v>
      </c>
      <c r="CD46" s="70">
        <v>0</v>
      </c>
    </row>
    <row r="47" spans="1:82">
      <c r="A47" s="70" t="s">
        <v>1774</v>
      </c>
      <c r="B47" s="70">
        <v>287</v>
      </c>
      <c r="C47" s="70">
        <v>18</v>
      </c>
      <c r="D47" s="70">
        <v>17</v>
      </c>
      <c r="E47" s="70">
        <v>2021</v>
      </c>
      <c r="F47" s="70" t="s">
        <v>160</v>
      </c>
      <c r="G47" s="70" t="s">
        <v>1756</v>
      </c>
      <c r="H47" s="70" t="s">
        <v>1757</v>
      </c>
      <c r="I47" s="148"/>
      <c r="J47" s="71">
        <v>277.65066319632115</v>
      </c>
      <c r="K47" s="71">
        <v>3.879710777901006</v>
      </c>
      <c r="L47" s="71">
        <v>33.156384316857256</v>
      </c>
      <c r="M47" s="71">
        <v>63.975782973771459</v>
      </c>
      <c r="N47" s="71">
        <v>88.934583719645985</v>
      </c>
      <c r="O47" s="71">
        <v>58.059557433485018</v>
      </c>
      <c r="P47" s="71">
        <v>78.174564984988578</v>
      </c>
      <c r="Q47" s="71">
        <v>3.6897732519809701</v>
      </c>
      <c r="R47" s="71">
        <v>3.0097667111627362</v>
      </c>
      <c r="S47" s="71">
        <v>0</v>
      </c>
      <c r="T47" s="72"/>
      <c r="U47" s="71">
        <v>27842132</v>
      </c>
      <c r="V47" s="71">
        <v>1738</v>
      </c>
      <c r="W47" s="71">
        <v>751</v>
      </c>
      <c r="X47" s="71">
        <v>15777</v>
      </c>
      <c r="Y47" s="71">
        <v>26133</v>
      </c>
      <c r="Z47" s="71">
        <v>42718</v>
      </c>
      <c r="AA47" s="71">
        <v>16824</v>
      </c>
      <c r="AB47" s="71">
        <v>63195</v>
      </c>
      <c r="AC47" s="71">
        <v>517596.99999999994</v>
      </c>
      <c r="AD47" s="71">
        <v>0</v>
      </c>
      <c r="AE47" s="72"/>
      <c r="AF47" s="71">
        <v>213073537.97174966</v>
      </c>
      <c r="AG47" s="71">
        <v>2705179.3619204187</v>
      </c>
      <c r="AH47" s="71">
        <v>9032566.5224552918</v>
      </c>
      <c r="AI47" s="71">
        <v>99245053.498025164</v>
      </c>
      <c r="AJ47" s="71">
        <v>139486658.52135161</v>
      </c>
      <c r="AK47" s="71">
        <v>0</v>
      </c>
      <c r="AL47" s="71">
        <v>0</v>
      </c>
      <c r="AM47" s="71">
        <v>8295221.3900141064</v>
      </c>
      <c r="AN47" s="71">
        <v>0</v>
      </c>
      <c r="AO47" s="71">
        <v>0</v>
      </c>
      <c r="AP47" s="71">
        <v>471838217.26551622</v>
      </c>
      <c r="AQ47" s="72"/>
      <c r="AR47" s="71">
        <v>2461</v>
      </c>
      <c r="AS47" s="71">
        <v>1171</v>
      </c>
      <c r="AT47" s="71">
        <v>0</v>
      </c>
      <c r="AU47" s="71">
        <v>0</v>
      </c>
      <c r="AV47" s="71">
        <v>0</v>
      </c>
      <c r="AW47" s="71">
        <v>0</v>
      </c>
      <c r="AX47" s="71"/>
      <c r="AY47" s="72"/>
      <c r="AZ47" s="71">
        <v>12523.606</v>
      </c>
      <c r="BA47" s="71">
        <v>108439.713</v>
      </c>
      <c r="BB47" s="71">
        <v>0</v>
      </c>
      <c r="BC47" s="71">
        <v>0</v>
      </c>
      <c r="BD47" s="71">
        <v>0</v>
      </c>
      <c r="BE47" s="71">
        <v>0</v>
      </c>
      <c r="BF47" s="71"/>
      <c r="BG47" s="72"/>
      <c r="BH47" s="71">
        <v>0</v>
      </c>
      <c r="BI47" s="71">
        <v>0</v>
      </c>
      <c r="BJ47" s="71">
        <v>241.86799999999999</v>
      </c>
      <c r="BK47" s="71">
        <v>0</v>
      </c>
      <c r="BL47" s="71">
        <v>0</v>
      </c>
      <c r="BM47" s="71">
        <v>0</v>
      </c>
      <c r="BN47" s="72"/>
      <c r="BO47" s="71">
        <v>0</v>
      </c>
      <c r="BP47" s="71">
        <v>0</v>
      </c>
      <c r="BQ47" s="71">
        <v>13</v>
      </c>
      <c r="BR47" s="71">
        <v>0</v>
      </c>
      <c r="BS47" s="71">
        <v>0</v>
      </c>
      <c r="BT47" s="71">
        <v>0</v>
      </c>
      <c r="BU47"/>
      <c r="BV47" s="70">
        <v>241.86799999999999</v>
      </c>
      <c r="BW47" s="70">
        <v>0</v>
      </c>
      <c r="BX47" s="70">
        <v>0</v>
      </c>
      <c r="BY47" s="70">
        <v>0</v>
      </c>
      <c r="BZ47" s="70">
        <v>0</v>
      </c>
      <c r="CA47" s="70">
        <v>0</v>
      </c>
      <c r="CB47" s="70">
        <v>0</v>
      </c>
      <c r="CC47" s="70">
        <v>0</v>
      </c>
      <c r="CD47" s="70">
        <v>0</v>
      </c>
    </row>
    <row r="48" spans="1:82">
      <c r="A48" s="70" t="s">
        <v>1775</v>
      </c>
      <c r="B48" s="70">
        <v>287</v>
      </c>
      <c r="C48" s="70">
        <v>19</v>
      </c>
      <c r="D48" s="70">
        <v>17</v>
      </c>
      <c r="E48" s="70">
        <v>2022</v>
      </c>
      <c r="F48" s="70" t="s">
        <v>161</v>
      </c>
      <c r="G48" s="70" t="s">
        <v>1756</v>
      </c>
      <c r="H48" s="70" t="s">
        <v>1757</v>
      </c>
      <c r="I48" s="148"/>
      <c r="J48" s="71">
        <v>243.87238934887151</v>
      </c>
      <c r="K48" s="71">
        <v>3.3349190515089817</v>
      </c>
      <c r="L48" s="71">
        <v>22.442968355677753</v>
      </c>
      <c r="M48" s="71">
        <v>50.265738050273491</v>
      </c>
      <c r="N48" s="71">
        <v>65.46246678610666</v>
      </c>
      <c r="O48" s="71">
        <v>60.973917825202207</v>
      </c>
      <c r="P48" s="71">
        <v>77.092270142897974</v>
      </c>
      <c r="Q48" s="71">
        <v>3.6651186548060521</v>
      </c>
      <c r="R48" s="71">
        <v>3.4594836763531673</v>
      </c>
      <c r="S48" s="71">
        <v>0</v>
      </c>
      <c r="T48" s="72"/>
      <c r="U48" s="71">
        <v>30967127</v>
      </c>
      <c r="V48" s="71">
        <v>1738</v>
      </c>
      <c r="W48" s="71">
        <v>751</v>
      </c>
      <c r="X48" s="71">
        <v>15777</v>
      </c>
      <c r="Y48" s="71">
        <v>26202</v>
      </c>
      <c r="Z48" s="71">
        <v>42624</v>
      </c>
      <c r="AA48" s="71">
        <v>16844</v>
      </c>
      <c r="AB48" s="71">
        <v>62258</v>
      </c>
      <c r="AC48" s="71">
        <v>602407.99999999988</v>
      </c>
      <c r="AD48" s="71">
        <v>0</v>
      </c>
      <c r="AE48" s="72"/>
      <c r="AF48" s="71">
        <v>222007651.86949688</v>
      </c>
      <c r="AG48" s="71">
        <v>2708890.690802732</v>
      </c>
      <c r="AH48" s="71">
        <v>7418188.1612510812</v>
      </c>
      <c r="AI48" s="71">
        <v>87610350.689884603</v>
      </c>
      <c r="AJ48" s="71">
        <v>135911548.90534073</v>
      </c>
      <c r="AK48" s="71">
        <v>0</v>
      </c>
      <c r="AL48" s="71">
        <v>0</v>
      </c>
      <c r="AM48" s="71">
        <v>8039207.095198201</v>
      </c>
      <c r="AN48" s="71">
        <v>0</v>
      </c>
      <c r="AO48" s="71">
        <v>0</v>
      </c>
      <c r="AP48" s="71">
        <v>463695837.41197425</v>
      </c>
      <c r="AQ48" s="72"/>
      <c r="AR48" s="71">
        <v>2564</v>
      </c>
      <c r="AS48" s="71">
        <v>1192</v>
      </c>
      <c r="AT48" s="71">
        <v>0</v>
      </c>
      <c r="AU48" s="71">
        <v>0</v>
      </c>
      <c r="AV48" s="71">
        <v>0</v>
      </c>
      <c r="AW48" s="71">
        <v>0</v>
      </c>
      <c r="AX48" s="71"/>
      <c r="AY48" s="72"/>
      <c r="AZ48" s="71">
        <v>13147.435999999991</v>
      </c>
      <c r="BA48" s="71">
        <v>113527.113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1776</v>
      </c>
      <c r="B49" s="70">
        <v>287</v>
      </c>
      <c r="C49" s="70">
        <v>20</v>
      </c>
      <c r="D49" s="70">
        <v>17</v>
      </c>
      <c r="E49" s="70">
        <v>2023</v>
      </c>
      <c r="F49" s="70" t="s">
        <v>1539</v>
      </c>
      <c r="G49" s="70" t="s">
        <v>1756</v>
      </c>
      <c r="H49" s="70" t="s">
        <v>1757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2681</v>
      </c>
      <c r="AS49" s="71">
        <v>1202</v>
      </c>
      <c r="AT49" s="71">
        <v>0</v>
      </c>
      <c r="AU49" s="71">
        <v>0</v>
      </c>
      <c r="AV49" s="71">
        <v>0</v>
      </c>
      <c r="AW49" s="71">
        <v>0</v>
      </c>
      <c r="AX49" s="71"/>
      <c r="AY49" s="72"/>
      <c r="AZ49" s="71">
        <v>13842.002999999981</v>
      </c>
      <c r="BA49" s="71">
        <v>115120.91300000002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1777</v>
      </c>
      <c r="B50" s="70">
        <v>287</v>
      </c>
      <c r="C50" s="70">
        <v>21</v>
      </c>
      <c r="D50" s="70">
        <v>17</v>
      </c>
      <c r="E50" s="70">
        <v>2024</v>
      </c>
      <c r="F50" s="70" t="s">
        <v>1554</v>
      </c>
      <c r="G50" s="70" t="s">
        <v>1756</v>
      </c>
      <c r="H50" s="70" t="s">
        <v>1757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1778</v>
      </c>
      <c r="B51" s="70">
        <v>256</v>
      </c>
      <c r="C51" s="70">
        <v>1</v>
      </c>
      <c r="D51" s="70">
        <v>16</v>
      </c>
      <c r="E51" s="70">
        <v>1990</v>
      </c>
      <c r="F51" s="70" t="s">
        <v>787</v>
      </c>
      <c r="G51" s="70" t="s">
        <v>1779</v>
      </c>
      <c r="H51" s="70" t="s">
        <v>1780</v>
      </c>
      <c r="I51" s="148"/>
      <c r="J51" s="71">
        <v>120.50476077611771</v>
      </c>
      <c r="K51" s="71">
        <v>3.9591670341345941</v>
      </c>
      <c r="L51" s="71">
        <v>22.69368466167235</v>
      </c>
      <c r="M51" s="71">
        <v>27.892793359242869</v>
      </c>
      <c r="N51" s="71">
        <v>44.527728858088899</v>
      </c>
      <c r="O51" s="71">
        <v>43.234851502077063</v>
      </c>
      <c r="P51" s="71">
        <v>27.016887522351329</v>
      </c>
      <c r="Q51" s="71">
        <v>3.6772458834265001</v>
      </c>
      <c r="R51" s="71">
        <v>0</v>
      </c>
      <c r="S51" s="71">
        <v>4.2600067816388227</v>
      </c>
      <c r="T51" s="72"/>
      <c r="U51" s="71">
        <v>19924823</v>
      </c>
      <c r="V51" s="71">
        <v>1422</v>
      </c>
      <c r="W51" s="71">
        <v>238</v>
      </c>
      <c r="X51" s="71">
        <v>9559</v>
      </c>
      <c r="Y51" s="71">
        <v>17323</v>
      </c>
      <c r="Z51" s="71">
        <v>17783</v>
      </c>
      <c r="AA51" s="71">
        <v>6560</v>
      </c>
      <c r="AB51" s="71">
        <v>59706</v>
      </c>
      <c r="AC51" s="71">
        <v>0</v>
      </c>
      <c r="AD51" s="71">
        <v>4.2600067816388227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1781</v>
      </c>
      <c r="B52" s="70">
        <v>257</v>
      </c>
      <c r="C52" s="70">
        <v>2</v>
      </c>
      <c r="D52" s="70">
        <v>16</v>
      </c>
      <c r="E52" s="70">
        <v>2005</v>
      </c>
      <c r="F52" s="70" t="s">
        <v>789</v>
      </c>
      <c r="G52" s="70" t="s">
        <v>1779</v>
      </c>
      <c r="H52" s="70" t="s">
        <v>1780</v>
      </c>
      <c r="I52" s="148"/>
      <c r="J52" s="71">
        <v>75.94291513063007</v>
      </c>
      <c r="K52" s="71">
        <v>3.162656602058239</v>
      </c>
      <c r="L52" s="71">
        <v>12.86477303963655</v>
      </c>
      <c r="M52" s="71">
        <v>51.618461022857019</v>
      </c>
      <c r="N52" s="71">
        <v>70.982888990114816</v>
      </c>
      <c r="O52" s="71">
        <v>62.685142596205708</v>
      </c>
      <c r="P52" s="71">
        <v>26.707231891169751</v>
      </c>
      <c r="Q52" s="71">
        <v>3.76562639588446</v>
      </c>
      <c r="R52" s="71">
        <v>0</v>
      </c>
      <c r="S52" s="71">
        <v>6.7662941908056444</v>
      </c>
      <c r="T52" s="72"/>
      <c r="U52" s="71">
        <v>11506487</v>
      </c>
      <c r="V52" s="71">
        <v>1340</v>
      </c>
      <c r="W52" s="71">
        <v>172</v>
      </c>
      <c r="X52" s="71">
        <v>9555</v>
      </c>
      <c r="Y52" s="71">
        <v>23817</v>
      </c>
      <c r="Z52" s="71">
        <v>29836</v>
      </c>
      <c r="AA52" s="71">
        <v>5311</v>
      </c>
      <c r="AB52" s="71">
        <v>63917</v>
      </c>
      <c r="AC52" s="71">
        <v>0</v>
      </c>
      <c r="AD52" s="71">
        <v>6.7662941908056444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1782</v>
      </c>
      <c r="B53" s="70">
        <v>258</v>
      </c>
      <c r="C53" s="70">
        <v>3</v>
      </c>
      <c r="D53" s="70">
        <v>16</v>
      </c>
      <c r="E53" s="70">
        <v>2006</v>
      </c>
      <c r="F53" s="70" t="s">
        <v>790</v>
      </c>
      <c r="G53" s="70" t="s">
        <v>1779</v>
      </c>
      <c r="H53" s="70" t="s">
        <v>1780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1783</v>
      </c>
      <c r="B54" s="70">
        <v>259</v>
      </c>
      <c r="C54" s="70">
        <v>4</v>
      </c>
      <c r="D54" s="70">
        <v>16</v>
      </c>
      <c r="E54" s="70">
        <v>2007</v>
      </c>
      <c r="F54" s="70" t="s">
        <v>791</v>
      </c>
      <c r="G54" s="70" t="s">
        <v>1779</v>
      </c>
      <c r="H54" s="70" t="s">
        <v>1780</v>
      </c>
      <c r="I54" s="148"/>
      <c r="J54" s="71">
        <v>79.205998372695532</v>
      </c>
      <c r="K54" s="71">
        <v>3.458146424167035</v>
      </c>
      <c r="L54" s="71">
        <v>13.5270054718558</v>
      </c>
      <c r="M54" s="71">
        <v>51.247774383084383</v>
      </c>
      <c r="N54" s="71">
        <v>76.909994237975141</v>
      </c>
      <c r="O54" s="71">
        <v>61.197521517836698</v>
      </c>
      <c r="P54" s="71">
        <v>26.94190144120595</v>
      </c>
      <c r="Q54" s="71">
        <v>3.96112688053665</v>
      </c>
      <c r="R54" s="71">
        <v>0</v>
      </c>
      <c r="S54" s="71">
        <v>7.6368450279074453</v>
      </c>
      <c r="T54" s="72"/>
      <c r="U54" s="71">
        <v>12304205</v>
      </c>
      <c r="V54" s="71">
        <v>1503</v>
      </c>
      <c r="W54" s="71">
        <v>172</v>
      </c>
      <c r="X54" s="71">
        <v>11956</v>
      </c>
      <c r="Y54" s="71">
        <v>24400</v>
      </c>
      <c r="Z54" s="71">
        <v>30280</v>
      </c>
      <c r="AA54" s="71">
        <v>5276</v>
      </c>
      <c r="AB54" s="71">
        <v>63680</v>
      </c>
      <c r="AC54" s="71">
        <v>0</v>
      </c>
      <c r="AD54" s="71">
        <v>7.6368450279074453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1784</v>
      </c>
      <c r="B55" s="70">
        <v>260</v>
      </c>
      <c r="C55" s="70">
        <v>5</v>
      </c>
      <c r="D55" s="70">
        <v>16</v>
      </c>
      <c r="E55" s="70">
        <v>2008</v>
      </c>
      <c r="F55" s="70" t="s">
        <v>792</v>
      </c>
      <c r="G55" s="70" t="s">
        <v>1779</v>
      </c>
      <c r="H55" s="70" t="s">
        <v>1780</v>
      </c>
      <c r="I55" s="148"/>
      <c r="J55" s="71">
        <v>71.475956142920765</v>
      </c>
      <c r="K55" s="71">
        <v>2.7593180638623171</v>
      </c>
      <c r="L55" s="71">
        <v>12.23910186070006</v>
      </c>
      <c r="M55" s="71">
        <v>54.069019315007623</v>
      </c>
      <c r="N55" s="71">
        <v>78.27320291541821</v>
      </c>
      <c r="O55" s="71">
        <v>58.782688726409091</v>
      </c>
      <c r="P55" s="71">
        <v>25.778845797800699</v>
      </c>
      <c r="Q55" s="71">
        <v>3.8989261720512198</v>
      </c>
      <c r="R55" s="71">
        <v>0</v>
      </c>
      <c r="S55" s="71">
        <v>8.0848000157818429</v>
      </c>
      <c r="T55" s="72"/>
      <c r="U55" s="71">
        <v>12185900</v>
      </c>
      <c r="V55" s="71">
        <v>1503</v>
      </c>
      <c r="W55" s="71">
        <v>172</v>
      </c>
      <c r="X55" s="71">
        <v>11956</v>
      </c>
      <c r="Y55" s="71">
        <v>24736</v>
      </c>
      <c r="Z55" s="71">
        <v>30106</v>
      </c>
      <c r="AA55" s="71">
        <v>5054</v>
      </c>
      <c r="AB55" s="71">
        <v>63711</v>
      </c>
      <c r="AC55" s="71">
        <v>0</v>
      </c>
      <c r="AD55" s="71">
        <v>8.0848000157818429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1785</v>
      </c>
      <c r="B56" s="70">
        <v>261</v>
      </c>
      <c r="C56" s="70">
        <v>6</v>
      </c>
      <c r="D56" s="70">
        <v>16</v>
      </c>
      <c r="E56" s="70">
        <v>2009</v>
      </c>
      <c r="F56" s="70" t="s">
        <v>176</v>
      </c>
      <c r="G56" s="70" t="s">
        <v>1779</v>
      </c>
      <c r="H56" s="70" t="s">
        <v>1780</v>
      </c>
      <c r="I56" s="148"/>
      <c r="J56" s="71">
        <v>71.255033313790989</v>
      </c>
      <c r="K56" s="71">
        <v>2.335863571712975</v>
      </c>
      <c r="L56" s="71">
        <v>8.9245547443202771</v>
      </c>
      <c r="M56" s="71">
        <v>49.286704296081332</v>
      </c>
      <c r="N56" s="71">
        <v>73.244984700286437</v>
      </c>
      <c r="O56" s="71">
        <v>58.760761270030883</v>
      </c>
      <c r="P56" s="71">
        <v>24.67335685802998</v>
      </c>
      <c r="Q56" s="71">
        <v>3.7004831190431902</v>
      </c>
      <c r="R56" s="71">
        <v>0</v>
      </c>
      <c r="S56" s="71">
        <v>6.5808216685263679</v>
      </c>
      <c r="T56" s="72"/>
      <c r="U56" s="71">
        <v>10845085</v>
      </c>
      <c r="V56" s="71">
        <v>1484</v>
      </c>
      <c r="W56" s="71">
        <v>137</v>
      </c>
      <c r="X56" s="71">
        <v>12856</v>
      </c>
      <c r="Y56" s="71">
        <v>24914</v>
      </c>
      <c r="Z56" s="71">
        <v>29705</v>
      </c>
      <c r="AA56" s="71">
        <v>4966</v>
      </c>
      <c r="AB56" s="71">
        <v>63476</v>
      </c>
      <c r="AC56" s="71">
        <v>0</v>
      </c>
      <c r="AD56" s="71">
        <v>6.5808216685263679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57.625</v>
      </c>
      <c r="BK56" s="71">
        <v>0</v>
      </c>
      <c r="BL56" s="71">
        <v>0</v>
      </c>
      <c r="BM56" s="71">
        <v>0</v>
      </c>
      <c r="BN56" s="72"/>
      <c r="BO56" s="71">
        <v>0</v>
      </c>
      <c r="BP56" s="71">
        <v>0</v>
      </c>
      <c r="BQ56" s="71">
        <v>5</v>
      </c>
      <c r="BR56" s="71">
        <v>0</v>
      </c>
      <c r="BS56" s="71">
        <v>0</v>
      </c>
      <c r="BT56" s="71">
        <v>0</v>
      </c>
      <c r="BU56"/>
      <c r="BV56" s="70">
        <v>49.26</v>
      </c>
      <c r="BW56" s="70">
        <v>0</v>
      </c>
      <c r="BX56" s="70">
        <v>0</v>
      </c>
      <c r="BY56" s="70">
        <v>0</v>
      </c>
      <c r="BZ56" s="70">
        <v>0</v>
      </c>
      <c r="CA56" s="70">
        <v>0</v>
      </c>
      <c r="CB56" s="70">
        <v>0</v>
      </c>
      <c r="CC56" s="70">
        <v>8.3650000000000002</v>
      </c>
      <c r="CD56" s="70">
        <v>0</v>
      </c>
    </row>
    <row r="57" spans="1:82">
      <c r="A57" s="70" t="s">
        <v>1786</v>
      </c>
      <c r="B57" s="70">
        <v>262</v>
      </c>
      <c r="C57" s="70">
        <v>7</v>
      </c>
      <c r="D57" s="70">
        <v>16</v>
      </c>
      <c r="E57" s="70">
        <v>2010</v>
      </c>
      <c r="F57" s="70" t="s">
        <v>177</v>
      </c>
      <c r="G57" s="70" t="s">
        <v>1779</v>
      </c>
      <c r="H57" s="70" t="s">
        <v>1780</v>
      </c>
      <c r="I57" s="148"/>
      <c r="J57" s="71">
        <v>66.495914225720682</v>
      </c>
      <c r="K57" s="71">
        <v>2.447715533377687</v>
      </c>
      <c r="L57" s="71">
        <v>9.9599698545455233</v>
      </c>
      <c r="M57" s="71">
        <v>50.225253915652232</v>
      </c>
      <c r="N57" s="71">
        <v>81.036062181013776</v>
      </c>
      <c r="O57" s="71">
        <v>58.573641483096551</v>
      </c>
      <c r="P57" s="71">
        <v>25.055634097306442</v>
      </c>
      <c r="Q57" s="71">
        <v>3.8541485088358098</v>
      </c>
      <c r="R57" s="71">
        <v>0</v>
      </c>
      <c r="S57" s="71">
        <v>7.6430289416413544</v>
      </c>
      <c r="T57" s="72"/>
      <c r="U57" s="71">
        <v>10925275</v>
      </c>
      <c r="V57" s="71">
        <v>1484</v>
      </c>
      <c r="W57" s="71">
        <v>137</v>
      </c>
      <c r="X57" s="71">
        <v>12856</v>
      </c>
      <c r="Y57" s="71">
        <v>25179</v>
      </c>
      <c r="Z57" s="71">
        <v>29748</v>
      </c>
      <c r="AA57" s="71">
        <v>4917</v>
      </c>
      <c r="AB57" s="71">
        <v>63350</v>
      </c>
      <c r="AC57" s="71">
        <v>0</v>
      </c>
      <c r="AD57" s="71">
        <v>7.6430289416413544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50.195999999999998</v>
      </c>
      <c r="BK57" s="71">
        <v>0</v>
      </c>
      <c r="BL57" s="71">
        <v>0</v>
      </c>
      <c r="BM57" s="71">
        <v>0</v>
      </c>
      <c r="BN57" s="72"/>
      <c r="BO57" s="71">
        <v>0</v>
      </c>
      <c r="BP57" s="71">
        <v>0</v>
      </c>
      <c r="BQ57" s="71">
        <v>6</v>
      </c>
      <c r="BR57" s="71">
        <v>0</v>
      </c>
      <c r="BS57" s="71">
        <v>0</v>
      </c>
      <c r="BT57" s="71">
        <v>0</v>
      </c>
      <c r="BU57"/>
      <c r="BV57" s="70">
        <v>50.195999999999998</v>
      </c>
      <c r="BW57" s="70">
        <v>0</v>
      </c>
      <c r="BX57" s="70">
        <v>0</v>
      </c>
      <c r="BY57" s="70">
        <v>0</v>
      </c>
      <c r="BZ57" s="70">
        <v>0</v>
      </c>
      <c r="CA57" s="70">
        <v>0</v>
      </c>
      <c r="CB57" s="70">
        <v>0</v>
      </c>
      <c r="CC57" s="70">
        <v>0</v>
      </c>
      <c r="CD57" s="70">
        <v>0</v>
      </c>
    </row>
    <row r="58" spans="1:82">
      <c r="A58" s="70" t="s">
        <v>1787</v>
      </c>
      <c r="B58" s="70">
        <v>263</v>
      </c>
      <c r="C58" s="70">
        <v>8</v>
      </c>
      <c r="D58" s="70">
        <v>16</v>
      </c>
      <c r="E58" s="70">
        <v>2011</v>
      </c>
      <c r="F58" s="70" t="s">
        <v>178</v>
      </c>
      <c r="G58" s="70" t="s">
        <v>1779</v>
      </c>
      <c r="H58" s="70" t="s">
        <v>1780</v>
      </c>
      <c r="I58" s="148"/>
      <c r="J58" s="71">
        <v>88.880290201440616</v>
      </c>
      <c r="K58" s="71">
        <v>3.55966346888184</v>
      </c>
      <c r="L58" s="71">
        <v>5.6447374060113216</v>
      </c>
      <c r="M58" s="71">
        <v>63.730318035662123</v>
      </c>
      <c r="N58" s="71">
        <v>87.537330585503526</v>
      </c>
      <c r="O58" s="71">
        <v>57.357093626262959</v>
      </c>
      <c r="P58" s="71">
        <v>24.638371078463887</v>
      </c>
      <c r="Q58" s="71">
        <v>4.4297152327297002</v>
      </c>
      <c r="R58" s="71">
        <v>0</v>
      </c>
      <c r="S58" s="71">
        <v>6.7613141270261368</v>
      </c>
      <c r="T58" s="72"/>
      <c r="U58" s="71">
        <v>12685165</v>
      </c>
      <c r="V58" s="71">
        <v>1484</v>
      </c>
      <c r="W58" s="71">
        <v>137</v>
      </c>
      <c r="X58" s="71">
        <v>12856</v>
      </c>
      <c r="Y58" s="71">
        <v>25447</v>
      </c>
      <c r="Z58" s="71">
        <v>29763</v>
      </c>
      <c r="AA58" s="71">
        <v>4979</v>
      </c>
      <c r="AB58" s="71">
        <v>63122</v>
      </c>
      <c r="AC58" s="71">
        <v>0</v>
      </c>
      <c r="AD58" s="71">
        <v>6.7613141270261368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61.71</v>
      </c>
      <c r="BK58" s="71">
        <v>0</v>
      </c>
      <c r="BL58" s="71">
        <v>0</v>
      </c>
      <c r="BM58" s="71">
        <v>0</v>
      </c>
      <c r="BN58" s="72"/>
      <c r="BO58" s="71">
        <v>0</v>
      </c>
      <c r="BP58" s="71">
        <v>0</v>
      </c>
      <c r="BQ58" s="71">
        <v>6</v>
      </c>
      <c r="BR58" s="71">
        <v>0</v>
      </c>
      <c r="BS58" s="71">
        <v>0</v>
      </c>
      <c r="BT58" s="71">
        <v>0</v>
      </c>
      <c r="BU58"/>
      <c r="BV58" s="70">
        <v>43.784999999999997</v>
      </c>
      <c r="BW58" s="70">
        <v>0</v>
      </c>
      <c r="BX58" s="70">
        <v>0</v>
      </c>
      <c r="BY58" s="70">
        <v>0</v>
      </c>
      <c r="BZ58" s="70">
        <v>0</v>
      </c>
      <c r="CA58" s="70">
        <v>0</v>
      </c>
      <c r="CB58" s="70">
        <v>0</v>
      </c>
      <c r="CC58" s="70">
        <v>17.925000000000001</v>
      </c>
      <c r="CD58" s="70">
        <v>0</v>
      </c>
    </row>
    <row r="59" spans="1:82">
      <c r="A59" s="70" t="s">
        <v>1788</v>
      </c>
      <c r="B59" s="70">
        <v>264</v>
      </c>
      <c r="C59" s="70">
        <v>9</v>
      </c>
      <c r="D59" s="70">
        <v>16</v>
      </c>
      <c r="E59" s="70">
        <v>2012</v>
      </c>
      <c r="F59" s="70" t="s">
        <v>179</v>
      </c>
      <c r="G59" s="70" t="s">
        <v>1779</v>
      </c>
      <c r="H59" s="70" t="s">
        <v>1780</v>
      </c>
      <c r="I59" s="148"/>
      <c r="J59" s="71">
        <v>99.641940381276768</v>
      </c>
      <c r="K59" s="71">
        <v>3.4711502512407102</v>
      </c>
      <c r="L59" s="71">
        <v>5.603717599625174</v>
      </c>
      <c r="M59" s="71">
        <v>65.882188924829464</v>
      </c>
      <c r="N59" s="71">
        <v>93.36581269166112</v>
      </c>
      <c r="O59" s="71">
        <v>57.404764099654408</v>
      </c>
      <c r="P59" s="71">
        <v>24.460048027893112</v>
      </c>
      <c r="Q59" s="71">
        <v>4.8279692840744097</v>
      </c>
      <c r="R59" s="71">
        <v>0</v>
      </c>
      <c r="S59" s="71">
        <v>6.677992030184372</v>
      </c>
      <c r="T59" s="72"/>
      <c r="U59" s="71">
        <v>13599073</v>
      </c>
      <c r="V59" s="71">
        <v>1484</v>
      </c>
      <c r="W59" s="71">
        <v>137</v>
      </c>
      <c r="X59" s="71">
        <v>12856</v>
      </c>
      <c r="Y59" s="71">
        <v>25784</v>
      </c>
      <c r="Z59" s="71">
        <v>30024</v>
      </c>
      <c r="AA59" s="71">
        <v>4915</v>
      </c>
      <c r="AB59" s="71">
        <v>63321</v>
      </c>
      <c r="AC59" s="71">
        <v>0</v>
      </c>
      <c r="AD59" s="71">
        <v>6.677992030184372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50.082999999999998</v>
      </c>
      <c r="BK59" s="71">
        <v>0</v>
      </c>
      <c r="BL59" s="71">
        <v>0</v>
      </c>
      <c r="BM59" s="71">
        <v>0</v>
      </c>
      <c r="BN59" s="72"/>
      <c r="BO59" s="71">
        <v>0</v>
      </c>
      <c r="BP59" s="71">
        <v>0</v>
      </c>
      <c r="BQ59" s="71">
        <v>6</v>
      </c>
      <c r="BR59" s="71">
        <v>0</v>
      </c>
      <c r="BS59" s="71">
        <v>0</v>
      </c>
      <c r="BT59" s="71">
        <v>0</v>
      </c>
      <c r="BU59"/>
      <c r="BV59" s="70">
        <v>50.082999999999998</v>
      </c>
      <c r="BW59" s="70">
        <v>0</v>
      </c>
      <c r="BX59" s="70">
        <v>0</v>
      </c>
      <c r="BY59" s="70">
        <v>0</v>
      </c>
      <c r="BZ59" s="70">
        <v>0</v>
      </c>
      <c r="CA59" s="70">
        <v>0</v>
      </c>
      <c r="CB59" s="70">
        <v>0</v>
      </c>
      <c r="CC59" s="70">
        <v>0</v>
      </c>
      <c r="CD59" s="70">
        <v>0</v>
      </c>
    </row>
    <row r="60" spans="1:82">
      <c r="A60" s="70" t="s">
        <v>1789</v>
      </c>
      <c r="B60" s="70">
        <v>265</v>
      </c>
      <c r="C60" s="70">
        <v>10</v>
      </c>
      <c r="D60" s="70">
        <v>16</v>
      </c>
      <c r="E60" s="70">
        <v>2013</v>
      </c>
      <c r="F60" s="70" t="s">
        <v>180</v>
      </c>
      <c r="G60" s="70" t="s">
        <v>1779</v>
      </c>
      <c r="H60" s="70" t="s">
        <v>1780</v>
      </c>
      <c r="I60" s="148"/>
      <c r="J60" s="71">
        <v>111.8772330246701</v>
      </c>
      <c r="K60" s="71">
        <v>2.9922823442891011</v>
      </c>
      <c r="L60" s="71">
        <v>5.7792413693124507</v>
      </c>
      <c r="M60" s="71">
        <v>63.472156983157497</v>
      </c>
      <c r="N60" s="71">
        <v>93.423186543345949</v>
      </c>
      <c r="O60" s="71">
        <v>55.315509116344003</v>
      </c>
      <c r="P60" s="71">
        <v>24.262482558892764</v>
      </c>
      <c r="Q60" s="71">
        <v>4.8793146360965398</v>
      </c>
      <c r="R60" s="71">
        <v>0</v>
      </c>
      <c r="S60" s="71">
        <v>6.7190820624444152</v>
      </c>
      <c r="T60" s="72"/>
      <c r="U60" s="71">
        <v>14129438</v>
      </c>
      <c r="V60" s="71">
        <v>1484</v>
      </c>
      <c r="W60" s="71">
        <v>137</v>
      </c>
      <c r="X60" s="71">
        <v>12856</v>
      </c>
      <c r="Y60" s="71">
        <v>25834</v>
      </c>
      <c r="Z60" s="71">
        <v>30223</v>
      </c>
      <c r="AA60" s="71">
        <v>4857</v>
      </c>
      <c r="AB60" s="71">
        <v>63077</v>
      </c>
      <c r="AC60" s="71">
        <v>0</v>
      </c>
      <c r="AD60" s="71">
        <v>6.7190820624444152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48.168999999999997</v>
      </c>
      <c r="BK60" s="71">
        <v>0</v>
      </c>
      <c r="BL60" s="71">
        <v>0</v>
      </c>
      <c r="BM60" s="71">
        <v>0</v>
      </c>
      <c r="BN60" s="72"/>
      <c r="BO60" s="71">
        <v>0</v>
      </c>
      <c r="BP60" s="71">
        <v>0</v>
      </c>
      <c r="BQ60" s="71">
        <v>4</v>
      </c>
      <c r="BR60" s="71">
        <v>0</v>
      </c>
      <c r="BS60" s="71">
        <v>0</v>
      </c>
      <c r="BT60" s="71">
        <v>0</v>
      </c>
      <c r="BU60"/>
      <c r="BV60" s="70">
        <v>48.168999999999997</v>
      </c>
      <c r="BW60" s="70">
        <v>0</v>
      </c>
      <c r="BX60" s="70">
        <v>0</v>
      </c>
      <c r="BY60" s="70">
        <v>0</v>
      </c>
      <c r="BZ60" s="70">
        <v>0</v>
      </c>
      <c r="CA60" s="70">
        <v>0</v>
      </c>
      <c r="CB60" s="70">
        <v>0</v>
      </c>
      <c r="CC60" s="70">
        <v>0</v>
      </c>
      <c r="CD60" s="70">
        <v>0</v>
      </c>
    </row>
    <row r="61" spans="1:82">
      <c r="A61" s="70" t="s">
        <v>1790</v>
      </c>
      <c r="B61" s="70">
        <v>266</v>
      </c>
      <c r="C61" s="70">
        <v>11</v>
      </c>
      <c r="D61" s="70">
        <v>16</v>
      </c>
      <c r="E61" s="70">
        <v>2014</v>
      </c>
      <c r="F61" s="70" t="s">
        <v>181</v>
      </c>
      <c r="G61" s="70" t="s">
        <v>1779</v>
      </c>
      <c r="H61" s="70" t="s">
        <v>1780</v>
      </c>
      <c r="I61" s="148"/>
      <c r="J61" s="71">
        <v>107.1726581240096</v>
      </c>
      <c r="K61" s="71">
        <v>3.1220596891632408</v>
      </c>
      <c r="L61" s="71">
        <v>5.6122607680151484</v>
      </c>
      <c r="M61" s="71">
        <v>61.487095254720188</v>
      </c>
      <c r="N61" s="71">
        <v>81.757766518598345</v>
      </c>
      <c r="O61" s="71">
        <v>52.866061492946784</v>
      </c>
      <c r="P61" s="71">
        <v>24.795322891395003</v>
      </c>
      <c r="Q61" s="71">
        <v>4.6588496716530301</v>
      </c>
      <c r="R61" s="71">
        <v>0</v>
      </c>
      <c r="S61" s="71">
        <v>6.4224966951919971</v>
      </c>
      <c r="T61" s="72"/>
      <c r="U61" s="71">
        <v>15041028</v>
      </c>
      <c r="V61" s="71">
        <v>1362</v>
      </c>
      <c r="W61" s="71">
        <v>125</v>
      </c>
      <c r="X61" s="71">
        <v>13641</v>
      </c>
      <c r="Y61" s="71">
        <v>26022</v>
      </c>
      <c r="Z61" s="71">
        <v>30422</v>
      </c>
      <c r="AA61" s="71">
        <v>4938</v>
      </c>
      <c r="AB61" s="71">
        <v>62773</v>
      </c>
      <c r="AC61" s="71">
        <v>0</v>
      </c>
      <c r="AD61" s="71">
        <v>6.4224966951919971</v>
      </c>
      <c r="AE61" s="72"/>
      <c r="AF61" s="71"/>
      <c r="AG61" s="71"/>
      <c r="AH61" s="71"/>
      <c r="AI61" s="71"/>
      <c r="AJ61" s="71"/>
      <c r="AK61" s="71"/>
      <c r="AL61" s="71"/>
      <c r="AM61" s="71"/>
      <c r="AN61" s="71"/>
      <c r="AO61" s="71"/>
      <c r="AP61" s="71"/>
      <c r="AQ61" s="72"/>
      <c r="AR61" s="71">
        <v>1245</v>
      </c>
      <c r="AS61" s="71">
        <v>103</v>
      </c>
      <c r="AT61" s="71">
        <v>0</v>
      </c>
      <c r="AU61" s="71">
        <v>0</v>
      </c>
      <c r="AV61" s="71">
        <v>0</v>
      </c>
      <c r="AW61" s="71">
        <v>0</v>
      </c>
      <c r="AX61" s="71"/>
      <c r="AY61" s="72"/>
      <c r="AZ61" s="71">
        <v>4693.1000000000004</v>
      </c>
      <c r="BA61" s="71">
        <v>3172.4</v>
      </c>
      <c r="BB61" s="71">
        <v>0</v>
      </c>
      <c r="BC61" s="71">
        <v>0</v>
      </c>
      <c r="BD61" s="71">
        <v>0</v>
      </c>
      <c r="BE61" s="71">
        <v>0</v>
      </c>
      <c r="BF61" s="71"/>
      <c r="BG61" s="72"/>
      <c r="BH61" s="71">
        <v>0</v>
      </c>
      <c r="BI61" s="71">
        <v>0</v>
      </c>
      <c r="BJ61" s="71">
        <v>49.783000000000001</v>
      </c>
      <c r="BK61" s="71">
        <v>0</v>
      </c>
      <c r="BL61" s="71">
        <v>0</v>
      </c>
      <c r="BM61" s="71">
        <v>0</v>
      </c>
      <c r="BN61" s="72"/>
      <c r="BO61" s="71">
        <v>0</v>
      </c>
      <c r="BP61" s="71">
        <v>0</v>
      </c>
      <c r="BQ61" s="71">
        <v>5</v>
      </c>
      <c r="BR61" s="71">
        <v>0</v>
      </c>
      <c r="BS61" s="71">
        <v>0</v>
      </c>
      <c r="BT61" s="71">
        <v>0</v>
      </c>
      <c r="BU61"/>
      <c r="BV61" s="70">
        <v>49.783000000000001</v>
      </c>
      <c r="BW61" s="70">
        <v>0</v>
      </c>
      <c r="BX61" s="70">
        <v>0</v>
      </c>
      <c r="BY61" s="70">
        <v>0</v>
      </c>
      <c r="BZ61" s="70">
        <v>0</v>
      </c>
      <c r="CA61" s="70">
        <v>0</v>
      </c>
      <c r="CB61" s="70">
        <v>0</v>
      </c>
      <c r="CC61" s="70">
        <v>0</v>
      </c>
      <c r="CD61" s="70">
        <v>0</v>
      </c>
    </row>
    <row r="62" spans="1:82">
      <c r="A62" s="70" t="s">
        <v>1791</v>
      </c>
      <c r="B62" s="70">
        <v>267</v>
      </c>
      <c r="C62" s="70">
        <v>12</v>
      </c>
      <c r="D62" s="70">
        <v>16</v>
      </c>
      <c r="E62" s="70">
        <v>2015</v>
      </c>
      <c r="F62" s="70" t="s">
        <v>182</v>
      </c>
      <c r="G62" s="70" t="s">
        <v>1779</v>
      </c>
      <c r="H62" s="70" t="s">
        <v>1780</v>
      </c>
      <c r="I62" s="148"/>
      <c r="J62" s="71">
        <v>107.99056832918011</v>
      </c>
      <c r="K62" s="71">
        <v>2.981966731984647</v>
      </c>
      <c r="L62" s="71">
        <v>6.1877230924053546</v>
      </c>
      <c r="M62" s="71">
        <v>64.432983988642874</v>
      </c>
      <c r="N62" s="71">
        <v>81.56066901114508</v>
      </c>
      <c r="O62" s="71">
        <v>52.511876491496743</v>
      </c>
      <c r="P62" s="71">
        <v>25.80489599721502</v>
      </c>
      <c r="Q62" s="71">
        <v>4.5394985844170801</v>
      </c>
      <c r="R62" s="71">
        <v>0</v>
      </c>
      <c r="S62" s="71">
        <v>5.5614573707777151</v>
      </c>
      <c r="T62" s="72"/>
      <c r="U62" s="71">
        <v>16275561</v>
      </c>
      <c r="V62" s="71">
        <v>1362</v>
      </c>
      <c r="W62" s="71">
        <v>125</v>
      </c>
      <c r="X62" s="71">
        <v>13641</v>
      </c>
      <c r="Y62" s="71">
        <v>26208</v>
      </c>
      <c r="Z62" s="71">
        <v>30509</v>
      </c>
      <c r="AA62" s="71">
        <v>5135</v>
      </c>
      <c r="AB62" s="71">
        <v>62481</v>
      </c>
      <c r="AC62" s="71">
        <v>0</v>
      </c>
      <c r="AD62" s="71">
        <v>5.5614573707777151</v>
      </c>
      <c r="AE62" s="72"/>
      <c r="AF62" s="71">
        <v>123252721.48198859</v>
      </c>
      <c r="AG62" s="71">
        <v>2462675.540410554</v>
      </c>
      <c r="AH62" s="71">
        <v>1303311.272216646</v>
      </c>
      <c r="AI62" s="71">
        <v>96461773.973549604</v>
      </c>
      <c r="AJ62" s="71">
        <v>123326552.0380706</v>
      </c>
      <c r="AK62" s="71">
        <v>0</v>
      </c>
      <c r="AL62" s="71">
        <v>0</v>
      </c>
      <c r="AM62" s="71">
        <v>8562758.9520626925</v>
      </c>
      <c r="AN62" s="71">
        <v>0</v>
      </c>
      <c r="AO62" s="71">
        <v>0</v>
      </c>
      <c r="AP62" s="71">
        <v>355369793.2582987</v>
      </c>
      <c r="AQ62" s="72"/>
      <c r="AR62" s="71">
        <v>1381</v>
      </c>
      <c r="AS62" s="71">
        <v>138</v>
      </c>
      <c r="AT62" s="71">
        <v>0</v>
      </c>
      <c r="AU62" s="71">
        <v>0</v>
      </c>
      <c r="AV62" s="71">
        <v>0</v>
      </c>
      <c r="AW62" s="71">
        <v>0</v>
      </c>
      <c r="AX62" s="71"/>
      <c r="AY62" s="72"/>
      <c r="AZ62" s="71">
        <v>5281.5</v>
      </c>
      <c r="BA62" s="71">
        <v>4067.7</v>
      </c>
      <c r="BB62" s="71">
        <v>0</v>
      </c>
      <c r="BC62" s="71">
        <v>0</v>
      </c>
      <c r="BD62" s="71">
        <v>0</v>
      </c>
      <c r="BE62" s="71">
        <v>0</v>
      </c>
      <c r="BF62" s="71"/>
      <c r="BG62" s="72"/>
      <c r="BH62" s="71">
        <v>0</v>
      </c>
      <c r="BI62" s="71">
        <v>0</v>
      </c>
      <c r="BJ62" s="71">
        <v>59.651000000000003</v>
      </c>
      <c r="BK62" s="71">
        <v>0</v>
      </c>
      <c r="BL62" s="71">
        <v>0</v>
      </c>
      <c r="BM62" s="71">
        <v>0</v>
      </c>
      <c r="BN62" s="72"/>
      <c r="BO62" s="71">
        <v>0</v>
      </c>
      <c r="BP62" s="71">
        <v>0</v>
      </c>
      <c r="BQ62" s="71">
        <v>5</v>
      </c>
      <c r="BR62" s="71">
        <v>0</v>
      </c>
      <c r="BS62" s="71">
        <v>0</v>
      </c>
      <c r="BT62" s="71">
        <v>0</v>
      </c>
      <c r="BU62"/>
      <c r="BV62" s="70">
        <v>50.735999999999997</v>
      </c>
      <c r="BW62" s="70">
        <v>0</v>
      </c>
      <c r="BX62" s="70">
        <v>0</v>
      </c>
      <c r="BY62" s="70">
        <v>0</v>
      </c>
      <c r="BZ62" s="70">
        <v>0</v>
      </c>
      <c r="CA62" s="70">
        <v>0</v>
      </c>
      <c r="CB62" s="70">
        <v>0</v>
      </c>
      <c r="CC62" s="70">
        <v>8.9149999999999991</v>
      </c>
      <c r="CD62" s="70">
        <v>0</v>
      </c>
    </row>
    <row r="63" spans="1:82">
      <c r="A63" s="70" t="s">
        <v>1792</v>
      </c>
      <c r="B63" s="70">
        <v>268</v>
      </c>
      <c r="C63" s="70">
        <v>13</v>
      </c>
      <c r="D63" s="70">
        <v>16</v>
      </c>
      <c r="E63" s="70">
        <v>2016</v>
      </c>
      <c r="F63" s="70" t="s">
        <v>155</v>
      </c>
      <c r="G63" s="70" t="s">
        <v>1779</v>
      </c>
      <c r="H63" s="70" t="s">
        <v>1780</v>
      </c>
      <c r="I63" s="148"/>
      <c r="J63" s="71">
        <v>98.518669808617034</v>
      </c>
      <c r="K63" s="71">
        <v>2.9783593646242155</v>
      </c>
      <c r="L63" s="71">
        <v>7.2499728312397487</v>
      </c>
      <c r="M63" s="71">
        <v>56.389471778062081</v>
      </c>
      <c r="N63" s="71">
        <v>72.300813753475637</v>
      </c>
      <c r="O63" s="71">
        <v>52.069733055040295</v>
      </c>
      <c r="P63" s="71">
        <v>26.645231086388979</v>
      </c>
      <c r="Q63" s="71">
        <v>4.4036950404453803</v>
      </c>
      <c r="R63" s="71">
        <v>0</v>
      </c>
      <c r="S63" s="71">
        <v>7.2081028333573194</v>
      </c>
      <c r="T63" s="72"/>
      <c r="U63" s="71">
        <v>15523122</v>
      </c>
      <c r="V63" s="71">
        <v>1362</v>
      </c>
      <c r="W63" s="71">
        <v>125</v>
      </c>
      <c r="X63" s="71">
        <v>13641</v>
      </c>
      <c r="Y63" s="71">
        <v>26413</v>
      </c>
      <c r="Z63" s="71">
        <v>30624</v>
      </c>
      <c r="AA63" s="71">
        <v>5484</v>
      </c>
      <c r="AB63" s="71">
        <v>62347</v>
      </c>
      <c r="AC63" s="71">
        <v>0</v>
      </c>
      <c r="AD63" s="71">
        <v>7.2081028333573194</v>
      </c>
      <c r="AE63" s="72"/>
      <c r="AF63" s="71">
        <v>114577445.9682647</v>
      </c>
      <c r="AG63" s="71">
        <v>2367452.8883143729</v>
      </c>
      <c r="AH63" s="71">
        <v>1134782.0291477719</v>
      </c>
      <c r="AI63" s="71">
        <v>90099569.90031454</v>
      </c>
      <c r="AJ63" s="71">
        <v>105960948.9406966</v>
      </c>
      <c r="AK63" s="71">
        <v>0</v>
      </c>
      <c r="AL63" s="71">
        <v>0</v>
      </c>
      <c r="AM63" s="71">
        <v>8551032.9705736581</v>
      </c>
      <c r="AN63" s="71">
        <v>0</v>
      </c>
      <c r="AO63" s="71">
        <v>0</v>
      </c>
      <c r="AP63" s="71">
        <v>322691232.69731164</v>
      </c>
      <c r="AQ63" s="72"/>
      <c r="AR63" s="71">
        <v>1512</v>
      </c>
      <c r="AS63" s="71">
        <v>155</v>
      </c>
      <c r="AT63" s="71">
        <v>0</v>
      </c>
      <c r="AU63" s="71">
        <v>0</v>
      </c>
      <c r="AV63" s="71">
        <v>0</v>
      </c>
      <c r="AW63" s="71">
        <v>0</v>
      </c>
      <c r="AX63" s="71"/>
      <c r="AY63" s="72"/>
      <c r="AZ63" s="71">
        <v>5860.6</v>
      </c>
      <c r="BA63" s="71">
        <v>5167</v>
      </c>
      <c r="BB63" s="71">
        <v>0</v>
      </c>
      <c r="BC63" s="71">
        <v>0</v>
      </c>
      <c r="BD63" s="71">
        <v>0</v>
      </c>
      <c r="BE63" s="71">
        <v>0</v>
      </c>
      <c r="BF63" s="71"/>
      <c r="BG63" s="72"/>
      <c r="BH63" s="71">
        <v>0</v>
      </c>
      <c r="BI63" s="71">
        <v>0</v>
      </c>
      <c r="BJ63" s="71">
        <v>52.465000000000003</v>
      </c>
      <c r="BK63" s="71">
        <v>0</v>
      </c>
      <c r="BL63" s="71">
        <v>0</v>
      </c>
      <c r="BM63" s="71">
        <v>0</v>
      </c>
      <c r="BN63" s="72"/>
      <c r="BO63" s="71">
        <v>0</v>
      </c>
      <c r="BP63" s="71">
        <v>0</v>
      </c>
      <c r="BQ63" s="71">
        <v>5</v>
      </c>
      <c r="BR63" s="71">
        <v>0</v>
      </c>
      <c r="BS63" s="71">
        <v>0</v>
      </c>
      <c r="BT63" s="71">
        <v>0</v>
      </c>
      <c r="BU63"/>
      <c r="BV63" s="70">
        <v>49.363999999999997</v>
      </c>
      <c r="BW63" s="70">
        <v>0</v>
      </c>
      <c r="BX63" s="70">
        <v>0</v>
      </c>
      <c r="BY63" s="70">
        <v>0</v>
      </c>
      <c r="BZ63" s="70">
        <v>0</v>
      </c>
      <c r="CA63" s="70">
        <v>0</v>
      </c>
      <c r="CB63" s="70">
        <v>0</v>
      </c>
      <c r="CC63" s="70">
        <v>3.101</v>
      </c>
      <c r="CD63" s="70">
        <v>0</v>
      </c>
    </row>
    <row r="64" spans="1:82">
      <c r="A64" s="70" t="s">
        <v>1793</v>
      </c>
      <c r="B64" s="70">
        <v>269</v>
      </c>
      <c r="C64" s="70">
        <v>14</v>
      </c>
      <c r="D64" s="70">
        <v>16</v>
      </c>
      <c r="E64" s="70">
        <v>2017</v>
      </c>
      <c r="F64" s="70" t="s">
        <v>156</v>
      </c>
      <c r="G64" s="1064" t="s">
        <v>1779</v>
      </c>
      <c r="H64" s="70" t="s">
        <v>1780</v>
      </c>
      <c r="I64" s="148"/>
      <c r="J64" s="71">
        <v>104.94183656305115</v>
      </c>
      <c r="K64" s="71">
        <v>3.1024286815874658</v>
      </c>
      <c r="L64" s="71">
        <v>6.3427365005960148</v>
      </c>
      <c r="M64" s="71">
        <v>54.39011994150448</v>
      </c>
      <c r="N64" s="71">
        <v>78.872885050948028</v>
      </c>
      <c r="O64" s="71">
        <v>51.409076890503265</v>
      </c>
      <c r="P64" s="71">
        <v>26.949581541353222</v>
      </c>
      <c r="Q64" s="71">
        <v>4.2502747967644403</v>
      </c>
      <c r="R64" s="71">
        <v>0</v>
      </c>
      <c r="S64" s="71">
        <v>5.9203321759854886</v>
      </c>
      <c r="T64" s="72"/>
      <c r="U64" s="71">
        <v>17973432</v>
      </c>
      <c r="V64" s="71">
        <v>1362</v>
      </c>
      <c r="W64" s="71">
        <v>125</v>
      </c>
      <c r="X64" s="71">
        <v>13641</v>
      </c>
      <c r="Y64" s="71">
        <v>26629</v>
      </c>
      <c r="Z64" s="71">
        <v>30737</v>
      </c>
      <c r="AA64" s="71">
        <v>5582</v>
      </c>
      <c r="AB64" s="71">
        <v>62227</v>
      </c>
      <c r="AC64" s="71">
        <v>0</v>
      </c>
      <c r="AD64" s="71">
        <v>5.9203321759854894</v>
      </c>
      <c r="AE64" s="72"/>
      <c r="AF64" s="71">
        <v>125033076.2785542</v>
      </c>
      <c r="AG64" s="71">
        <v>2456489.7925014319</v>
      </c>
      <c r="AH64" s="71">
        <v>1356336.8299865711</v>
      </c>
      <c r="AI64" s="71">
        <v>90309991.79790768</v>
      </c>
      <c r="AJ64" s="71">
        <v>116086984.9920426</v>
      </c>
      <c r="AK64" s="71">
        <v>0</v>
      </c>
      <c r="AL64" s="71">
        <v>0</v>
      </c>
      <c r="AM64" s="71">
        <v>8547928.9771304261</v>
      </c>
      <c r="AN64" s="71">
        <v>0</v>
      </c>
      <c r="AO64" s="71">
        <v>0</v>
      </c>
      <c r="AP64" s="71">
        <v>343790808.66812289</v>
      </c>
      <c r="AQ64" s="72"/>
      <c r="AR64" s="71">
        <v>1600</v>
      </c>
      <c r="AS64" s="71">
        <v>173</v>
      </c>
      <c r="AT64" s="71">
        <v>0</v>
      </c>
      <c r="AU64" s="71">
        <v>0</v>
      </c>
      <c r="AV64" s="71">
        <v>0</v>
      </c>
      <c r="AW64" s="71">
        <v>0</v>
      </c>
      <c r="AX64" s="71"/>
      <c r="AY64" s="72"/>
      <c r="AZ64" s="71">
        <v>6247.1</v>
      </c>
      <c r="BA64" s="71">
        <v>5559.8999999999987</v>
      </c>
      <c r="BB64" s="71">
        <v>0</v>
      </c>
      <c r="BC64" s="71">
        <v>0</v>
      </c>
      <c r="BD64" s="71">
        <v>0</v>
      </c>
      <c r="BE64" s="71">
        <v>0</v>
      </c>
      <c r="BF64" s="71"/>
      <c r="BG64" s="72"/>
      <c r="BH64" s="71">
        <v>0</v>
      </c>
      <c r="BI64" s="71">
        <v>0</v>
      </c>
      <c r="BJ64" s="71">
        <v>51.253999999999998</v>
      </c>
      <c r="BK64" s="71">
        <v>0</v>
      </c>
      <c r="BL64" s="71">
        <v>0</v>
      </c>
      <c r="BM64" s="71">
        <v>0</v>
      </c>
      <c r="BN64" s="72"/>
      <c r="BO64" s="71">
        <v>0</v>
      </c>
      <c r="BP64" s="71">
        <v>0</v>
      </c>
      <c r="BQ64" s="71">
        <v>5</v>
      </c>
      <c r="BR64" s="71">
        <v>0</v>
      </c>
      <c r="BS64" s="71">
        <v>0</v>
      </c>
      <c r="BT64" s="71">
        <v>0</v>
      </c>
      <c r="BU64"/>
      <c r="BV64" s="70">
        <v>49.908999999999999</v>
      </c>
      <c r="BW64" s="70">
        <v>0</v>
      </c>
      <c r="BX64" s="70">
        <v>0</v>
      </c>
      <c r="BY64" s="70">
        <v>0</v>
      </c>
      <c r="BZ64" s="70">
        <v>0</v>
      </c>
      <c r="CA64" s="70">
        <v>0</v>
      </c>
      <c r="CB64" s="70">
        <v>0</v>
      </c>
      <c r="CC64" s="70">
        <v>1.345</v>
      </c>
      <c r="CD64" s="70">
        <v>0</v>
      </c>
    </row>
    <row r="65" spans="1:82">
      <c r="A65" s="70" t="s">
        <v>1794</v>
      </c>
      <c r="B65" s="70">
        <v>270</v>
      </c>
      <c r="C65" s="70">
        <v>15</v>
      </c>
      <c r="D65" s="70">
        <v>16</v>
      </c>
      <c r="E65" s="70">
        <v>2018</v>
      </c>
      <c r="F65" s="70" t="s">
        <v>183</v>
      </c>
      <c r="G65" s="1064" t="s">
        <v>1779</v>
      </c>
      <c r="H65" s="70" t="s">
        <v>1780</v>
      </c>
      <c r="I65" s="148"/>
      <c r="J65" s="71">
        <v>96.946596879249142</v>
      </c>
      <c r="K65" s="71">
        <v>2.9170707926725492</v>
      </c>
      <c r="L65" s="71">
        <v>5.9419835592611134</v>
      </c>
      <c r="M65" s="71">
        <v>53.774081642371399</v>
      </c>
      <c r="N65" s="71">
        <v>75.088470796660332</v>
      </c>
      <c r="O65" s="71">
        <v>50.35951523544162</v>
      </c>
      <c r="P65" s="71">
        <v>27.665975354712405</v>
      </c>
      <c r="Q65" s="71">
        <v>3.9271398170705201</v>
      </c>
      <c r="R65" s="71">
        <v>0</v>
      </c>
      <c r="S65" s="71">
        <v>5.5109058857710309</v>
      </c>
      <c r="T65" s="72"/>
      <c r="U65" s="71">
        <v>17666189</v>
      </c>
      <c r="V65" s="71">
        <v>1362</v>
      </c>
      <c r="W65" s="71">
        <v>125</v>
      </c>
      <c r="X65" s="71">
        <v>13641</v>
      </c>
      <c r="Y65" s="71">
        <v>26905</v>
      </c>
      <c r="Z65" s="71">
        <v>30686</v>
      </c>
      <c r="AA65" s="71">
        <v>5788</v>
      </c>
      <c r="AB65" s="71">
        <v>61961</v>
      </c>
      <c r="AC65" s="71">
        <v>0</v>
      </c>
      <c r="AD65" s="71">
        <v>5.5109058857710309</v>
      </c>
      <c r="AE65" s="72"/>
      <c r="AF65" s="71">
        <v>117592088.90573271</v>
      </c>
      <c r="AG65" s="71">
        <v>2218356.7531188722</v>
      </c>
      <c r="AH65" s="71">
        <v>1294523.523253253</v>
      </c>
      <c r="AI65" s="71">
        <v>88004999.560843498</v>
      </c>
      <c r="AJ65" s="71">
        <v>117878377.07560641</v>
      </c>
      <c r="AK65" s="71">
        <v>0</v>
      </c>
      <c r="AL65" s="71">
        <v>0</v>
      </c>
      <c r="AM65" s="71">
        <v>8529000.4708044752</v>
      </c>
      <c r="AN65" s="71">
        <v>0</v>
      </c>
      <c r="AO65" s="71">
        <v>0</v>
      </c>
      <c r="AP65" s="71">
        <v>335517346.28935921</v>
      </c>
      <c r="AQ65" s="72"/>
      <c r="AR65" s="71">
        <v>1690</v>
      </c>
      <c r="AS65" s="71">
        <v>187</v>
      </c>
      <c r="AT65" s="71">
        <v>0</v>
      </c>
      <c r="AU65" s="71">
        <v>0</v>
      </c>
      <c r="AV65" s="71">
        <v>0</v>
      </c>
      <c r="AW65" s="71">
        <v>0</v>
      </c>
      <c r="AX65" s="71"/>
      <c r="AY65" s="72"/>
      <c r="AZ65" s="71">
        <v>6658.2000000000025</v>
      </c>
      <c r="BA65" s="71">
        <v>5860.4</v>
      </c>
      <c r="BB65" s="71">
        <v>0</v>
      </c>
      <c r="BC65" s="71">
        <v>0</v>
      </c>
      <c r="BD65" s="71">
        <v>0</v>
      </c>
      <c r="BE65" s="71">
        <v>0</v>
      </c>
      <c r="BF65" s="71"/>
      <c r="BG65" s="72"/>
      <c r="BH65" s="71">
        <v>0</v>
      </c>
      <c r="BI65" s="71">
        <v>0</v>
      </c>
      <c r="BJ65" s="71">
        <v>51.475000000000001</v>
      </c>
      <c r="BK65" s="71">
        <v>0</v>
      </c>
      <c r="BL65" s="71">
        <v>0</v>
      </c>
      <c r="BM65" s="71">
        <v>0</v>
      </c>
      <c r="BN65" s="72"/>
      <c r="BO65" s="71">
        <v>0</v>
      </c>
      <c r="BP65" s="71">
        <v>0</v>
      </c>
      <c r="BQ65" s="71">
        <v>5</v>
      </c>
      <c r="BR65" s="71">
        <v>0</v>
      </c>
      <c r="BS65" s="71">
        <v>0</v>
      </c>
      <c r="BT65" s="71">
        <v>0</v>
      </c>
      <c r="BU65"/>
      <c r="BV65" s="70">
        <v>49.308999999999997</v>
      </c>
      <c r="BW65" s="70">
        <v>0</v>
      </c>
      <c r="BX65" s="70">
        <v>0</v>
      </c>
      <c r="BY65" s="70">
        <v>0</v>
      </c>
      <c r="BZ65" s="70">
        <v>0</v>
      </c>
      <c r="CA65" s="70">
        <v>0</v>
      </c>
      <c r="CB65" s="70">
        <v>0</v>
      </c>
      <c r="CC65" s="70">
        <v>2.1659999999999999</v>
      </c>
      <c r="CD65" s="70">
        <v>0</v>
      </c>
    </row>
    <row r="66" spans="1:82">
      <c r="A66" s="70" t="s">
        <v>1795</v>
      </c>
      <c r="B66" s="70">
        <v>271</v>
      </c>
      <c r="C66" s="70">
        <v>16</v>
      </c>
      <c r="D66" s="70">
        <v>16</v>
      </c>
      <c r="E66" s="70">
        <v>2019</v>
      </c>
      <c r="F66" s="70" t="s">
        <v>158</v>
      </c>
      <c r="G66" s="70" t="s">
        <v>1779</v>
      </c>
      <c r="H66" s="70" t="s">
        <v>1780</v>
      </c>
      <c r="I66" s="148"/>
      <c r="J66" s="71">
        <v>96.39427023412037</v>
      </c>
      <c r="K66" s="71">
        <v>2.5752960006301726</v>
      </c>
      <c r="L66" s="71">
        <v>5.9920035265728266</v>
      </c>
      <c r="M66" s="71">
        <v>50.916151534979562</v>
      </c>
      <c r="N66" s="71">
        <v>65.735309125515812</v>
      </c>
      <c r="O66" s="71">
        <v>48.879751360497579</v>
      </c>
      <c r="P66" s="71">
        <v>28.072072073474185</v>
      </c>
      <c r="Q66" s="71">
        <v>3.7994982173224998</v>
      </c>
      <c r="R66" s="71">
        <v>0</v>
      </c>
      <c r="S66" s="71">
        <v>8.2190372394464877</v>
      </c>
      <c r="T66" s="72"/>
      <c r="U66" s="71">
        <v>18358026</v>
      </c>
      <c r="V66" s="71">
        <v>1362</v>
      </c>
      <c r="W66" s="71">
        <v>125</v>
      </c>
      <c r="X66" s="71">
        <v>13641</v>
      </c>
      <c r="Y66" s="71">
        <v>27094</v>
      </c>
      <c r="Z66" s="71">
        <v>30602</v>
      </c>
      <c r="AA66" s="71">
        <v>5829</v>
      </c>
      <c r="AB66" s="71">
        <v>61570</v>
      </c>
      <c r="AC66" s="71">
        <v>0</v>
      </c>
      <c r="AD66" s="71">
        <v>8.2190372394464877</v>
      </c>
      <c r="AE66" s="72"/>
      <c r="AF66" s="71">
        <v>119526066.5780513</v>
      </c>
      <c r="AG66" s="71">
        <v>2071570.461147503</v>
      </c>
      <c r="AH66" s="71">
        <v>1372598.4211369699</v>
      </c>
      <c r="AI66" s="71">
        <v>86803329.623479009</v>
      </c>
      <c r="AJ66" s="71">
        <v>104392803.11997689</v>
      </c>
      <c r="AK66" s="71">
        <v>0</v>
      </c>
      <c r="AL66" s="71">
        <v>0</v>
      </c>
      <c r="AM66" s="71">
        <v>8385370.501288156</v>
      </c>
      <c r="AN66" s="71">
        <v>0</v>
      </c>
      <c r="AO66" s="71">
        <v>0</v>
      </c>
      <c r="AP66" s="71">
        <v>322551738.70507985</v>
      </c>
      <c r="AQ66" s="72"/>
      <c r="AR66" s="71">
        <v>1818</v>
      </c>
      <c r="AS66" s="71">
        <v>199</v>
      </c>
      <c r="AT66" s="71">
        <v>0</v>
      </c>
      <c r="AU66" s="71">
        <v>0</v>
      </c>
      <c r="AV66" s="71">
        <v>0</v>
      </c>
      <c r="AW66" s="71">
        <v>0</v>
      </c>
      <c r="AX66" s="71"/>
      <c r="AY66" s="72"/>
      <c r="AZ66" s="71">
        <v>7245.7000000000044</v>
      </c>
      <c r="BA66" s="71">
        <v>6251.0999999999995</v>
      </c>
      <c r="BB66" s="71">
        <v>0</v>
      </c>
      <c r="BC66" s="71">
        <v>0</v>
      </c>
      <c r="BD66" s="71">
        <v>0</v>
      </c>
      <c r="BE66" s="71">
        <v>0</v>
      </c>
      <c r="BF66" s="71"/>
      <c r="BG66" s="72"/>
      <c r="BH66" s="71">
        <v>0</v>
      </c>
      <c r="BI66" s="71">
        <v>0</v>
      </c>
      <c r="BJ66" s="71">
        <v>47.765000000000001</v>
      </c>
      <c r="BK66" s="71">
        <v>0</v>
      </c>
      <c r="BL66" s="71">
        <v>0</v>
      </c>
      <c r="BM66" s="71">
        <v>0</v>
      </c>
      <c r="BN66" s="72"/>
      <c r="BO66" s="71">
        <v>0</v>
      </c>
      <c r="BP66" s="71">
        <v>0</v>
      </c>
      <c r="BQ66" s="71">
        <v>5</v>
      </c>
      <c r="BR66" s="71">
        <v>0</v>
      </c>
      <c r="BS66" s="71">
        <v>0</v>
      </c>
      <c r="BT66" s="71">
        <v>0</v>
      </c>
      <c r="BU66"/>
      <c r="BV66" s="70">
        <v>44.686999999999998</v>
      </c>
      <c r="BW66" s="70">
        <v>0</v>
      </c>
      <c r="BX66" s="70">
        <v>0</v>
      </c>
      <c r="BY66" s="70">
        <v>0</v>
      </c>
      <c r="BZ66" s="70">
        <v>0</v>
      </c>
      <c r="CA66" s="70">
        <v>0</v>
      </c>
      <c r="CB66" s="70">
        <v>0</v>
      </c>
      <c r="CC66" s="70">
        <v>3.0779999999999998</v>
      </c>
      <c r="CD66" s="70">
        <v>0</v>
      </c>
    </row>
    <row r="67" spans="1:82">
      <c r="A67" s="70" t="s">
        <v>1796</v>
      </c>
      <c r="B67" s="70">
        <v>272</v>
      </c>
      <c r="C67" s="70">
        <v>17</v>
      </c>
      <c r="D67" s="70">
        <v>16</v>
      </c>
      <c r="E67" s="70">
        <v>2020</v>
      </c>
      <c r="F67" s="70" t="s">
        <v>159</v>
      </c>
      <c r="G67" s="70" t="s">
        <v>1779</v>
      </c>
      <c r="H67" s="70" t="s">
        <v>1780</v>
      </c>
      <c r="I67" s="148"/>
      <c r="J67" s="71">
        <v>82.701409768404361</v>
      </c>
      <c r="K67" s="71">
        <v>2.808230015851533</v>
      </c>
      <c r="L67" s="71">
        <v>6.4439092163999412</v>
      </c>
      <c r="M67" s="71">
        <v>48.601334320770405</v>
      </c>
      <c r="N67" s="71">
        <v>69.381868858790583</v>
      </c>
      <c r="O67" s="71">
        <v>42.765397163364476</v>
      </c>
      <c r="P67" s="71">
        <v>26.179884340182053</v>
      </c>
      <c r="Q67" s="71">
        <v>3.6284429179695299</v>
      </c>
      <c r="R67" s="71">
        <v>0</v>
      </c>
      <c r="S67" s="71">
        <v>5.9247358755592998</v>
      </c>
      <c r="T67" s="72"/>
      <c r="U67" s="71">
        <v>14806104</v>
      </c>
      <c r="V67" s="71">
        <v>1356</v>
      </c>
      <c r="W67" s="71">
        <v>137</v>
      </c>
      <c r="X67" s="71">
        <v>14371</v>
      </c>
      <c r="Y67" s="71">
        <v>27461</v>
      </c>
      <c r="Z67" s="71">
        <v>30559</v>
      </c>
      <c r="AA67" s="71">
        <v>5778</v>
      </c>
      <c r="AB67" s="71">
        <v>61540</v>
      </c>
      <c r="AC67" s="71">
        <v>0</v>
      </c>
      <c r="AD67" s="71">
        <v>5.9247358755592998</v>
      </c>
      <c r="AE67" s="72"/>
      <c r="AF67" s="71">
        <v>103768056.7893516</v>
      </c>
      <c r="AG67" s="71">
        <v>2141783.9650985072</v>
      </c>
      <c r="AH67" s="71">
        <v>1519657.1902937391</v>
      </c>
      <c r="AI67" s="71">
        <v>82981108.934199154</v>
      </c>
      <c r="AJ67" s="71">
        <v>119392698.2115511</v>
      </c>
      <c r="AK67" s="71"/>
      <c r="AL67" s="71"/>
      <c r="AM67" s="71">
        <v>8031653.723660456</v>
      </c>
      <c r="AN67" s="71"/>
      <c r="AO67" s="71"/>
      <c r="AP67" s="71">
        <v>317834958.81415457</v>
      </c>
      <c r="AQ67" s="72"/>
      <c r="AR67" s="71">
        <v>1909</v>
      </c>
      <c r="AS67" s="71">
        <v>208</v>
      </c>
      <c r="AT67" s="71">
        <v>0</v>
      </c>
      <c r="AU67" s="71">
        <v>0</v>
      </c>
      <c r="AV67" s="71">
        <v>0</v>
      </c>
      <c r="AW67" s="71">
        <v>0</v>
      </c>
      <c r="AX67" s="71"/>
      <c r="AY67" s="72"/>
      <c r="AZ67" s="71">
        <v>7674.0000000000045</v>
      </c>
      <c r="BA67" s="71">
        <v>6652.3999999999969</v>
      </c>
      <c r="BB67" s="71">
        <v>0</v>
      </c>
      <c r="BC67" s="71">
        <v>0</v>
      </c>
      <c r="BD67" s="71">
        <v>0</v>
      </c>
      <c r="BE67" s="71">
        <v>0</v>
      </c>
      <c r="BF67" s="71"/>
      <c r="BG67" s="72"/>
      <c r="BH67" s="71">
        <v>0</v>
      </c>
      <c r="BI67" s="71">
        <v>0</v>
      </c>
      <c r="BJ67" s="71">
        <v>48.320999999999998</v>
      </c>
      <c r="BK67" s="71">
        <v>0</v>
      </c>
      <c r="BL67" s="71">
        <v>0</v>
      </c>
      <c r="BM67" s="71">
        <v>0</v>
      </c>
      <c r="BN67" s="72"/>
      <c r="BO67" s="71">
        <v>0</v>
      </c>
      <c r="BP67" s="71">
        <v>0</v>
      </c>
      <c r="BQ67" s="71">
        <v>5</v>
      </c>
      <c r="BR67" s="71">
        <v>0</v>
      </c>
      <c r="BS67" s="71">
        <v>0</v>
      </c>
      <c r="BT67" s="71">
        <v>0</v>
      </c>
      <c r="BU67"/>
      <c r="BV67" s="70">
        <v>44.468000000000004</v>
      </c>
      <c r="BW67" s="70">
        <v>0</v>
      </c>
      <c r="BX67" s="70">
        <v>0</v>
      </c>
      <c r="BY67" s="70">
        <v>0</v>
      </c>
      <c r="BZ67" s="70">
        <v>0</v>
      </c>
      <c r="CA67" s="70">
        <v>0</v>
      </c>
      <c r="CB67" s="70">
        <v>0</v>
      </c>
      <c r="CC67" s="70">
        <v>3.8530000000000002</v>
      </c>
      <c r="CD67" s="70">
        <v>0</v>
      </c>
    </row>
    <row r="68" spans="1:82">
      <c r="A68" s="70" t="s">
        <v>1797</v>
      </c>
      <c r="B68" s="70">
        <v>272</v>
      </c>
      <c r="C68" s="70">
        <v>18</v>
      </c>
      <c r="D68" s="70">
        <v>16</v>
      </c>
      <c r="E68" s="70">
        <v>2021</v>
      </c>
      <c r="F68" s="70" t="s">
        <v>160</v>
      </c>
      <c r="G68" s="70" t="s">
        <v>1779</v>
      </c>
      <c r="H68" s="70" t="s">
        <v>1780</v>
      </c>
      <c r="I68" s="148"/>
      <c r="J68" s="71">
        <v>74.732959071049009</v>
      </c>
      <c r="K68" s="71">
        <v>3.1267985162961436</v>
      </c>
      <c r="L68" s="71">
        <v>5.9247824701780782</v>
      </c>
      <c r="M68" s="71">
        <v>55.090706754104353</v>
      </c>
      <c r="N68" s="71">
        <v>69.291103022451637</v>
      </c>
      <c r="O68" s="71">
        <v>41.661585608142154</v>
      </c>
      <c r="P68" s="71">
        <v>27.215194193834883</v>
      </c>
      <c r="Q68" s="71">
        <v>3.5944854927083498</v>
      </c>
      <c r="R68" s="71">
        <v>0</v>
      </c>
      <c r="S68" s="71">
        <v>8.2070480074116059</v>
      </c>
      <c r="T68" s="72"/>
      <c r="U68" s="71">
        <v>15456762</v>
      </c>
      <c r="V68" s="71">
        <v>1356</v>
      </c>
      <c r="W68" s="71">
        <v>137</v>
      </c>
      <c r="X68" s="71">
        <v>14371</v>
      </c>
      <c r="Y68" s="71">
        <v>27811</v>
      </c>
      <c r="Z68" s="71">
        <v>30653</v>
      </c>
      <c r="AA68" s="71">
        <v>5857</v>
      </c>
      <c r="AB68" s="71">
        <v>61563</v>
      </c>
      <c r="AC68" s="71">
        <v>0</v>
      </c>
      <c r="AD68" s="71">
        <v>8.2070480074116059</v>
      </c>
      <c r="AE68" s="72"/>
      <c r="AF68" s="71">
        <v>94446090.877621531</v>
      </c>
      <c r="AG68" s="71">
        <v>2410816.8451249222</v>
      </c>
      <c r="AH68" s="71">
        <v>1338168.9154878051</v>
      </c>
      <c r="AI68" s="71">
        <v>92919741.231944725</v>
      </c>
      <c r="AJ68" s="71">
        <v>106148976.1308192</v>
      </c>
      <c r="AK68" s="71">
        <v>0</v>
      </c>
      <c r="AL68" s="71">
        <v>0</v>
      </c>
      <c r="AM68" s="71">
        <v>8080998.7251117704</v>
      </c>
      <c r="AN68" s="71">
        <v>0</v>
      </c>
      <c r="AO68" s="71">
        <v>0</v>
      </c>
      <c r="AP68" s="71">
        <v>305344792.72610998</v>
      </c>
      <c r="AQ68" s="72"/>
      <c r="AR68" s="71">
        <v>2003</v>
      </c>
      <c r="AS68" s="71">
        <v>211</v>
      </c>
      <c r="AT68" s="71">
        <v>0</v>
      </c>
      <c r="AU68" s="71">
        <v>0</v>
      </c>
      <c r="AV68" s="71">
        <v>0</v>
      </c>
      <c r="AW68" s="71">
        <v>1</v>
      </c>
      <c r="AX68" s="71"/>
      <c r="AY68" s="72"/>
      <c r="AZ68" s="71">
        <v>8151.2999999999975</v>
      </c>
      <c r="BA68" s="71">
        <v>6991.3999999999969</v>
      </c>
      <c r="BB68" s="71">
        <v>0</v>
      </c>
      <c r="BC68" s="71">
        <v>0</v>
      </c>
      <c r="BD68" s="71">
        <v>0</v>
      </c>
      <c r="BE68" s="71">
        <v>25</v>
      </c>
      <c r="BF68" s="71"/>
      <c r="BG68" s="72"/>
      <c r="BH68" s="71">
        <v>0</v>
      </c>
      <c r="BI68" s="71">
        <v>0</v>
      </c>
      <c r="BJ68" s="71">
        <v>36.979999999999997</v>
      </c>
      <c r="BK68" s="71">
        <v>0</v>
      </c>
      <c r="BL68" s="71">
        <v>0</v>
      </c>
      <c r="BM68" s="71">
        <v>0</v>
      </c>
      <c r="BN68" s="72"/>
      <c r="BO68" s="71">
        <v>0</v>
      </c>
      <c r="BP68" s="71">
        <v>0</v>
      </c>
      <c r="BQ68" s="71">
        <v>4</v>
      </c>
      <c r="BR68" s="71">
        <v>0</v>
      </c>
      <c r="BS68" s="71">
        <v>0</v>
      </c>
      <c r="BT68" s="71">
        <v>0</v>
      </c>
      <c r="BU68"/>
      <c r="BV68" s="70">
        <v>36.979999999999997</v>
      </c>
      <c r="BW68" s="70">
        <v>0</v>
      </c>
      <c r="BX68" s="70">
        <v>0</v>
      </c>
      <c r="BY68" s="70">
        <v>0</v>
      </c>
      <c r="BZ68" s="70">
        <v>0</v>
      </c>
      <c r="CA68" s="70">
        <v>0</v>
      </c>
      <c r="CB68" s="70">
        <v>0</v>
      </c>
      <c r="CC68" s="70">
        <v>0</v>
      </c>
      <c r="CD68" s="70">
        <v>0</v>
      </c>
    </row>
    <row r="69" spans="1:82">
      <c r="A69" s="70" t="s">
        <v>1798</v>
      </c>
      <c r="B69" s="70">
        <v>272</v>
      </c>
      <c r="C69" s="70">
        <v>19</v>
      </c>
      <c r="D69" s="70">
        <v>16</v>
      </c>
      <c r="E69" s="70">
        <v>2022</v>
      </c>
      <c r="F69" s="70" t="s">
        <v>161</v>
      </c>
      <c r="G69" s="70" t="s">
        <v>1779</v>
      </c>
      <c r="H69" s="70" t="s">
        <v>1780</v>
      </c>
      <c r="I69" s="148"/>
      <c r="J69" s="71">
        <v>69.2171652603719</v>
      </c>
      <c r="K69" s="71">
        <v>3.0190670198774128</v>
      </c>
      <c r="L69" s="71">
        <v>4.8741162806430678</v>
      </c>
      <c r="M69" s="71">
        <v>53.062502473929044</v>
      </c>
      <c r="N69" s="71">
        <v>70.500126021252129</v>
      </c>
      <c r="O69" s="71">
        <v>43.806406849689537</v>
      </c>
      <c r="P69" s="71">
        <v>28.385553278689937</v>
      </c>
      <c r="Q69" s="71">
        <v>3.6034819297011351</v>
      </c>
      <c r="R69" s="71">
        <v>0</v>
      </c>
      <c r="S69" s="71">
        <v>7.1688896057002403</v>
      </c>
      <c r="T69" s="72"/>
      <c r="U69" s="71">
        <v>15412919</v>
      </c>
      <c r="V69" s="71">
        <v>1356</v>
      </c>
      <c r="W69" s="71">
        <v>137</v>
      </c>
      <c r="X69" s="71">
        <v>14371</v>
      </c>
      <c r="Y69" s="71">
        <v>27954</v>
      </c>
      <c r="Z69" s="71">
        <v>30623</v>
      </c>
      <c r="AA69" s="71">
        <v>6202</v>
      </c>
      <c r="AB69" s="71">
        <v>61211</v>
      </c>
      <c r="AC69" s="71">
        <v>0</v>
      </c>
      <c r="AD69" s="71">
        <v>7.1688896057002403</v>
      </c>
      <c r="AE69" s="72"/>
      <c r="AF69" s="71">
        <v>85673134.833051562</v>
      </c>
      <c r="AG69" s="71">
        <v>2417740.067182119</v>
      </c>
      <c r="AH69" s="71">
        <v>1324582.0814656843</v>
      </c>
      <c r="AI69" s="71">
        <v>87884088.030091405</v>
      </c>
      <c r="AJ69" s="71">
        <v>117282777.26731123</v>
      </c>
      <c r="AK69" s="71">
        <v>0</v>
      </c>
      <c r="AL69" s="71">
        <v>0</v>
      </c>
      <c r="AM69" s="71">
        <v>7904010.8179539507</v>
      </c>
      <c r="AN69" s="71">
        <v>0</v>
      </c>
      <c r="AO69" s="71">
        <v>0</v>
      </c>
      <c r="AP69" s="71">
        <v>302486333.09705591</v>
      </c>
      <c r="AQ69" s="72"/>
      <c r="AR69" s="71">
        <v>2140</v>
      </c>
      <c r="AS69" s="71">
        <v>213</v>
      </c>
      <c r="AT69" s="71">
        <v>0</v>
      </c>
      <c r="AU69" s="71">
        <v>0</v>
      </c>
      <c r="AV69" s="71">
        <v>0</v>
      </c>
      <c r="AW69" s="71">
        <v>1</v>
      </c>
      <c r="AX69" s="71"/>
      <c r="AY69" s="72"/>
      <c r="AZ69" s="71">
        <v>8865.3999999999924</v>
      </c>
      <c r="BA69" s="71">
        <v>7062.8999999999969</v>
      </c>
      <c r="BB69" s="71">
        <v>0</v>
      </c>
      <c r="BC69" s="71">
        <v>0</v>
      </c>
      <c r="BD69" s="71">
        <v>0</v>
      </c>
      <c r="BE69" s="71">
        <v>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1799</v>
      </c>
      <c r="B70" s="70">
        <v>272</v>
      </c>
      <c r="C70" s="70">
        <v>20</v>
      </c>
      <c r="D70" s="70">
        <v>16</v>
      </c>
      <c r="E70" s="70">
        <v>2023</v>
      </c>
      <c r="F70" s="70" t="s">
        <v>1539</v>
      </c>
      <c r="G70" s="70" t="s">
        <v>1779</v>
      </c>
      <c r="H70" s="70" t="s">
        <v>1780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2271</v>
      </c>
      <c r="AS70" s="71">
        <v>220</v>
      </c>
      <c r="AT70" s="71">
        <v>0</v>
      </c>
      <c r="AU70" s="71">
        <v>0</v>
      </c>
      <c r="AV70" s="71">
        <v>0</v>
      </c>
      <c r="AW70" s="71">
        <v>1</v>
      </c>
      <c r="AX70" s="71"/>
      <c r="AY70" s="72"/>
      <c r="AZ70" s="71">
        <v>9509.1999999999844</v>
      </c>
      <c r="BA70" s="71">
        <v>7205.3999999999969</v>
      </c>
      <c r="BB70" s="71">
        <v>0</v>
      </c>
      <c r="BC70" s="71">
        <v>0</v>
      </c>
      <c r="BD70" s="71">
        <v>0</v>
      </c>
      <c r="BE70" s="71">
        <v>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1800</v>
      </c>
      <c r="B71" s="70">
        <v>272</v>
      </c>
      <c r="C71" s="70">
        <v>21</v>
      </c>
      <c r="D71" s="70">
        <v>16</v>
      </c>
      <c r="E71" s="70">
        <v>2024</v>
      </c>
      <c r="F71" s="70" t="s">
        <v>1554</v>
      </c>
      <c r="G71" s="70" t="s">
        <v>1779</v>
      </c>
      <c r="H71" s="70" t="s">
        <v>1780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1801</v>
      </c>
      <c r="B72" s="70">
        <v>341</v>
      </c>
      <c r="C72" s="70">
        <v>1</v>
      </c>
      <c r="D72" s="70">
        <v>21</v>
      </c>
      <c r="E72" s="70">
        <v>1990</v>
      </c>
      <c r="F72" s="70" t="s">
        <v>787</v>
      </c>
      <c r="G72" s="70" t="s">
        <v>1802</v>
      </c>
      <c r="H72" s="70" t="s">
        <v>1803</v>
      </c>
      <c r="I72" s="148"/>
      <c r="J72" s="71">
        <v>83.552909871270558</v>
      </c>
      <c r="K72" s="71">
        <v>3.7730999963623968</v>
      </c>
      <c r="L72" s="71">
        <v>0.1731407267536462</v>
      </c>
      <c r="M72" s="71">
        <v>44.867832360858188</v>
      </c>
      <c r="N72" s="71">
        <v>57.417582158313657</v>
      </c>
      <c r="O72" s="71">
        <v>44.33134354658231</v>
      </c>
      <c r="P72" s="71">
        <v>52.5140751215704</v>
      </c>
      <c r="Q72" s="71">
        <v>4.2382620753022202</v>
      </c>
      <c r="R72" s="71">
        <v>0</v>
      </c>
      <c r="S72" s="71">
        <v>5.3138356240835014</v>
      </c>
      <c r="T72" s="72"/>
      <c r="U72" s="71">
        <v>23466242</v>
      </c>
      <c r="V72" s="71">
        <v>1593</v>
      </c>
      <c r="W72" s="71">
        <v>2</v>
      </c>
      <c r="X72" s="71">
        <v>17138</v>
      </c>
      <c r="Y72" s="71">
        <v>20978</v>
      </c>
      <c r="Z72" s="71">
        <v>18234</v>
      </c>
      <c r="AA72" s="71">
        <v>12751</v>
      </c>
      <c r="AB72" s="71">
        <v>68815</v>
      </c>
      <c r="AC72" s="71">
        <v>0</v>
      </c>
      <c r="AD72" s="71">
        <v>5.3138356240835014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1804</v>
      </c>
      <c r="B73" s="70">
        <v>342</v>
      </c>
      <c r="C73" s="70">
        <v>2</v>
      </c>
      <c r="D73" s="70">
        <v>21</v>
      </c>
      <c r="E73" s="70">
        <v>2005</v>
      </c>
      <c r="F73" s="70" t="s">
        <v>789</v>
      </c>
      <c r="G73" s="70" t="s">
        <v>1802</v>
      </c>
      <c r="H73" s="70" t="s">
        <v>1803</v>
      </c>
      <c r="I73" s="148"/>
      <c r="J73" s="71">
        <v>101.7798672233826</v>
      </c>
      <c r="K73" s="71">
        <v>3.3842311618619321</v>
      </c>
      <c r="L73" s="71">
        <v>0.93056778878288759</v>
      </c>
      <c r="M73" s="71">
        <v>93.246215316268902</v>
      </c>
      <c r="N73" s="71">
        <v>82.28693076249985</v>
      </c>
      <c r="O73" s="71">
        <v>67.061505112223159</v>
      </c>
      <c r="P73" s="71">
        <v>57.246305375461567</v>
      </c>
      <c r="Q73" s="71">
        <v>4.0464709447397098</v>
      </c>
      <c r="R73" s="71">
        <v>0</v>
      </c>
      <c r="S73" s="71">
        <v>10.311376166000001</v>
      </c>
      <c r="T73" s="72"/>
      <c r="U73" s="71">
        <v>18390593</v>
      </c>
      <c r="V73" s="71">
        <v>1681</v>
      </c>
      <c r="W73" s="71">
        <v>12</v>
      </c>
      <c r="X73" s="71">
        <v>19350</v>
      </c>
      <c r="Y73" s="71">
        <v>27627</v>
      </c>
      <c r="Z73" s="71">
        <v>31919</v>
      </c>
      <c r="AA73" s="71">
        <v>11384</v>
      </c>
      <c r="AB73" s="71">
        <v>68684</v>
      </c>
      <c r="AC73" s="71">
        <v>0</v>
      </c>
      <c r="AD73" s="71">
        <v>10.311376166000001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1805</v>
      </c>
      <c r="B74" s="70">
        <v>343</v>
      </c>
      <c r="C74" s="70">
        <v>3</v>
      </c>
      <c r="D74" s="70">
        <v>21</v>
      </c>
      <c r="E74" s="70">
        <v>2006</v>
      </c>
      <c r="F74" s="70" t="s">
        <v>790</v>
      </c>
      <c r="G74" s="70" t="s">
        <v>1802</v>
      </c>
      <c r="H74" s="70" t="s">
        <v>1803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1806</v>
      </c>
      <c r="B75" s="70">
        <v>344</v>
      </c>
      <c r="C75" s="70">
        <v>4</v>
      </c>
      <c r="D75" s="70">
        <v>21</v>
      </c>
      <c r="E75" s="70">
        <v>2007</v>
      </c>
      <c r="F75" s="70" t="s">
        <v>791</v>
      </c>
      <c r="G75" s="70" t="s">
        <v>1802</v>
      </c>
      <c r="H75" s="70" t="s">
        <v>1803</v>
      </c>
      <c r="I75" s="148"/>
      <c r="J75" s="71">
        <v>59.109764590125607</v>
      </c>
      <c r="K75" s="71">
        <v>3.3876440183870642</v>
      </c>
      <c r="L75" s="71">
        <v>1.183751987006977</v>
      </c>
      <c r="M75" s="71">
        <v>97.39136173081593</v>
      </c>
      <c r="N75" s="71">
        <v>80.137922015842193</v>
      </c>
      <c r="O75" s="71">
        <v>64.972850784524908</v>
      </c>
      <c r="P75" s="71">
        <v>56.906851717361469</v>
      </c>
      <c r="Q75" s="71">
        <v>4.2479477983468596</v>
      </c>
      <c r="R75" s="71">
        <v>0</v>
      </c>
      <c r="S75" s="71">
        <v>15.372240743200001</v>
      </c>
      <c r="T75" s="72"/>
      <c r="U75" s="71">
        <v>15353063</v>
      </c>
      <c r="V75" s="71">
        <v>1716</v>
      </c>
      <c r="W75" s="71">
        <v>15</v>
      </c>
      <c r="X75" s="71">
        <v>24206</v>
      </c>
      <c r="Y75" s="71">
        <v>27921</v>
      </c>
      <c r="Z75" s="71">
        <v>32148</v>
      </c>
      <c r="AA75" s="71">
        <v>11144</v>
      </c>
      <c r="AB75" s="71">
        <v>68291</v>
      </c>
      <c r="AC75" s="71">
        <v>0</v>
      </c>
      <c r="AD75" s="71">
        <v>15.372240743200001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1807</v>
      </c>
      <c r="B76" s="70">
        <v>345</v>
      </c>
      <c r="C76" s="70">
        <v>5</v>
      </c>
      <c r="D76" s="70">
        <v>21</v>
      </c>
      <c r="E76" s="70">
        <v>2008</v>
      </c>
      <c r="F76" s="70" t="s">
        <v>792</v>
      </c>
      <c r="G76" s="70" t="s">
        <v>1802</v>
      </c>
      <c r="H76" s="70" t="s">
        <v>1803</v>
      </c>
      <c r="I76" s="148"/>
      <c r="J76" s="71">
        <v>48.380384767880457</v>
      </c>
      <c r="K76" s="71">
        <v>2.500735312500018</v>
      </c>
      <c r="L76" s="71">
        <v>1.0478701432503399</v>
      </c>
      <c r="M76" s="71">
        <v>106.5643516394171</v>
      </c>
      <c r="N76" s="71">
        <v>84.101678958017004</v>
      </c>
      <c r="O76" s="71">
        <v>63.007950747399903</v>
      </c>
      <c r="P76" s="71">
        <v>54.194744084216943</v>
      </c>
      <c r="Q76" s="71">
        <v>4.1614615784661204</v>
      </c>
      <c r="R76" s="71">
        <v>0</v>
      </c>
      <c r="S76" s="71">
        <v>13.8397738482</v>
      </c>
      <c r="T76" s="72"/>
      <c r="U76" s="71">
        <v>13529254</v>
      </c>
      <c r="V76" s="71">
        <v>1716</v>
      </c>
      <c r="W76" s="71">
        <v>15</v>
      </c>
      <c r="X76" s="71">
        <v>24206</v>
      </c>
      <c r="Y76" s="71">
        <v>28074</v>
      </c>
      <c r="Z76" s="71">
        <v>32270</v>
      </c>
      <c r="AA76" s="71">
        <v>10625</v>
      </c>
      <c r="AB76" s="71">
        <v>68001</v>
      </c>
      <c r="AC76" s="71">
        <v>0</v>
      </c>
      <c r="AD76" s="71">
        <v>13.8397738482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1808</v>
      </c>
      <c r="B77" s="70">
        <v>346</v>
      </c>
      <c r="C77" s="70">
        <v>6</v>
      </c>
      <c r="D77" s="70">
        <v>21</v>
      </c>
      <c r="E77" s="70">
        <v>2009</v>
      </c>
      <c r="F77" s="70" t="s">
        <v>176</v>
      </c>
      <c r="G77" s="70" t="s">
        <v>1802</v>
      </c>
      <c r="H77" s="70" t="s">
        <v>1803</v>
      </c>
      <c r="I77" s="148"/>
      <c r="J77" s="71">
        <v>31.46863070836989</v>
      </c>
      <c r="K77" s="71">
        <v>2.225811707800907</v>
      </c>
      <c r="L77" s="71">
        <v>3.8215638823075819</v>
      </c>
      <c r="M77" s="71">
        <v>98.860562021552283</v>
      </c>
      <c r="N77" s="71">
        <v>77.123812732532713</v>
      </c>
      <c r="O77" s="71">
        <v>64.03053632552195</v>
      </c>
      <c r="P77" s="71">
        <v>51.488118630641303</v>
      </c>
      <c r="Q77" s="71">
        <v>3.9560587380785002</v>
      </c>
      <c r="R77" s="71">
        <v>0</v>
      </c>
      <c r="S77" s="71">
        <v>10.072127635199999</v>
      </c>
      <c r="T77" s="72"/>
      <c r="U77" s="71">
        <v>8652239</v>
      </c>
      <c r="V77" s="71">
        <v>1593</v>
      </c>
      <c r="W77" s="71">
        <v>88</v>
      </c>
      <c r="X77" s="71">
        <v>27076</v>
      </c>
      <c r="Y77" s="71">
        <v>28271</v>
      </c>
      <c r="Z77" s="71">
        <v>32369</v>
      </c>
      <c r="AA77" s="71">
        <v>10363</v>
      </c>
      <c r="AB77" s="71">
        <v>67860</v>
      </c>
      <c r="AC77" s="71">
        <v>0</v>
      </c>
      <c r="AD77" s="71">
        <v>10.072127635199999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91.527000000000001</v>
      </c>
      <c r="BK77" s="71">
        <v>0</v>
      </c>
      <c r="BL77" s="71">
        <v>29.539000000000001</v>
      </c>
      <c r="BM77" s="71">
        <v>0</v>
      </c>
      <c r="BN77" s="72"/>
      <c r="BO77" s="71">
        <v>0</v>
      </c>
      <c r="BP77" s="71">
        <v>0</v>
      </c>
      <c r="BQ77" s="71">
        <v>4</v>
      </c>
      <c r="BR77" s="71">
        <v>0</v>
      </c>
      <c r="BS77" s="71">
        <v>3</v>
      </c>
      <c r="BT77" s="71">
        <v>0</v>
      </c>
      <c r="BU77"/>
      <c r="BV77" s="70">
        <v>121.066</v>
      </c>
      <c r="BW77" s="70">
        <v>0</v>
      </c>
      <c r="BX77" s="70">
        <v>0</v>
      </c>
      <c r="BY77" s="70">
        <v>0</v>
      </c>
      <c r="BZ77" s="70">
        <v>0</v>
      </c>
      <c r="CA77" s="70">
        <v>0</v>
      </c>
      <c r="CB77" s="70">
        <v>0</v>
      </c>
      <c r="CC77" s="70">
        <v>0</v>
      </c>
      <c r="CD77" s="70">
        <v>0</v>
      </c>
    </row>
    <row r="78" spans="1:82">
      <c r="A78" s="70" t="s">
        <v>1809</v>
      </c>
      <c r="B78" s="70">
        <v>347</v>
      </c>
      <c r="C78" s="70">
        <v>7</v>
      </c>
      <c r="D78" s="70">
        <v>21</v>
      </c>
      <c r="E78" s="70">
        <v>2010</v>
      </c>
      <c r="F78" s="70" t="s">
        <v>177</v>
      </c>
      <c r="G78" s="70" t="s">
        <v>1802</v>
      </c>
      <c r="H78" s="70" t="s">
        <v>1803</v>
      </c>
      <c r="I78" s="148"/>
      <c r="J78" s="71">
        <v>32.249400635317677</v>
      </c>
      <c r="K78" s="71">
        <v>2.485022963398098</v>
      </c>
      <c r="L78" s="71">
        <v>3.6902119906455861</v>
      </c>
      <c r="M78" s="71">
        <v>107.174044680816</v>
      </c>
      <c r="N78" s="71">
        <v>76.241883458228514</v>
      </c>
      <c r="O78" s="71">
        <v>63.947026840343113</v>
      </c>
      <c r="P78" s="71">
        <v>51.099837040428923</v>
      </c>
      <c r="Q78" s="71">
        <v>4.1095504889477699</v>
      </c>
      <c r="R78" s="71">
        <v>0</v>
      </c>
      <c r="S78" s="71">
        <v>11.218754410160001</v>
      </c>
      <c r="T78" s="72"/>
      <c r="U78" s="71">
        <v>8329277</v>
      </c>
      <c r="V78" s="71">
        <v>1593</v>
      </c>
      <c r="W78" s="71">
        <v>88</v>
      </c>
      <c r="X78" s="71">
        <v>27076</v>
      </c>
      <c r="Y78" s="71">
        <v>28415</v>
      </c>
      <c r="Z78" s="71">
        <v>32477</v>
      </c>
      <c r="AA78" s="71">
        <v>10028</v>
      </c>
      <c r="AB78" s="71">
        <v>67548</v>
      </c>
      <c r="AC78" s="71">
        <v>0</v>
      </c>
      <c r="AD78" s="71">
        <v>11.218754410160001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73.122</v>
      </c>
      <c r="BK78" s="71">
        <v>0</v>
      </c>
      <c r="BL78" s="71">
        <v>28.344999999999999</v>
      </c>
      <c r="BM78" s="71">
        <v>0</v>
      </c>
      <c r="BN78" s="72"/>
      <c r="BO78" s="71">
        <v>0</v>
      </c>
      <c r="BP78" s="71">
        <v>0</v>
      </c>
      <c r="BQ78" s="71">
        <v>4</v>
      </c>
      <c r="BR78" s="71">
        <v>0</v>
      </c>
      <c r="BS78" s="71">
        <v>3</v>
      </c>
      <c r="BT78" s="71">
        <v>0</v>
      </c>
      <c r="BU78"/>
      <c r="BV78" s="70">
        <v>101.467</v>
      </c>
      <c r="BW78" s="70">
        <v>0</v>
      </c>
      <c r="BX78" s="70">
        <v>0</v>
      </c>
      <c r="BY78" s="70">
        <v>0</v>
      </c>
      <c r="BZ78" s="70">
        <v>0</v>
      </c>
      <c r="CA78" s="70">
        <v>0</v>
      </c>
      <c r="CB78" s="70">
        <v>0</v>
      </c>
      <c r="CC78" s="70">
        <v>0</v>
      </c>
      <c r="CD78" s="70">
        <v>0</v>
      </c>
    </row>
    <row r="79" spans="1:82">
      <c r="A79" s="70" t="s">
        <v>1810</v>
      </c>
      <c r="B79" s="70">
        <v>348</v>
      </c>
      <c r="C79" s="70">
        <v>8</v>
      </c>
      <c r="D79" s="70">
        <v>21</v>
      </c>
      <c r="E79" s="70">
        <v>2011</v>
      </c>
      <c r="F79" s="70" t="s">
        <v>178</v>
      </c>
      <c r="G79" s="70" t="s">
        <v>1802</v>
      </c>
      <c r="H79" s="70" t="s">
        <v>1803</v>
      </c>
      <c r="I79" s="148"/>
      <c r="J79" s="71">
        <v>52.414703748697548</v>
      </c>
      <c r="K79" s="71">
        <v>3.551840814736734</v>
      </c>
      <c r="L79" s="71">
        <v>2.9685837955226768</v>
      </c>
      <c r="M79" s="71">
        <v>131.14739763923751</v>
      </c>
      <c r="N79" s="71">
        <v>96.604241495631257</v>
      </c>
      <c r="O79" s="71">
        <v>62.864823814209721</v>
      </c>
      <c r="P79" s="71">
        <v>49.410350515858987</v>
      </c>
      <c r="Q79" s="71">
        <v>4.7045987054745702</v>
      </c>
      <c r="R79" s="71">
        <v>0</v>
      </c>
      <c r="S79" s="71">
        <v>12.098491236479999</v>
      </c>
      <c r="T79" s="72"/>
      <c r="U79" s="71">
        <v>10933513</v>
      </c>
      <c r="V79" s="71">
        <v>1593</v>
      </c>
      <c r="W79" s="71">
        <v>88</v>
      </c>
      <c r="X79" s="71">
        <v>27076</v>
      </c>
      <c r="Y79" s="71">
        <v>28451</v>
      </c>
      <c r="Z79" s="71">
        <v>32621</v>
      </c>
      <c r="AA79" s="71">
        <v>9985</v>
      </c>
      <c r="AB79" s="71">
        <v>67039</v>
      </c>
      <c r="AC79" s="71">
        <v>0</v>
      </c>
      <c r="AD79" s="71">
        <v>12.098491236479999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77.81</v>
      </c>
      <c r="BK79" s="71">
        <v>0</v>
      </c>
      <c r="BL79" s="71">
        <v>25.919</v>
      </c>
      <c r="BM79" s="71">
        <v>0</v>
      </c>
      <c r="BN79" s="72"/>
      <c r="BO79" s="71">
        <v>0</v>
      </c>
      <c r="BP79" s="71">
        <v>0</v>
      </c>
      <c r="BQ79" s="71">
        <v>5</v>
      </c>
      <c r="BR79" s="71">
        <v>0</v>
      </c>
      <c r="BS79" s="71">
        <v>2</v>
      </c>
      <c r="BT79" s="71">
        <v>0</v>
      </c>
      <c r="BU79"/>
      <c r="BV79" s="70">
        <v>103.729</v>
      </c>
      <c r="BW79" s="70">
        <v>0</v>
      </c>
      <c r="BX79" s="70">
        <v>0</v>
      </c>
      <c r="BY79" s="70">
        <v>0</v>
      </c>
      <c r="BZ79" s="70">
        <v>0</v>
      </c>
      <c r="CA79" s="70">
        <v>0</v>
      </c>
      <c r="CB79" s="70">
        <v>0</v>
      </c>
      <c r="CC79" s="70">
        <v>0</v>
      </c>
      <c r="CD79" s="70">
        <v>0</v>
      </c>
    </row>
    <row r="80" spans="1:82">
      <c r="A80" s="70" t="s">
        <v>1811</v>
      </c>
      <c r="B80" s="70">
        <v>349</v>
      </c>
      <c r="C80" s="70">
        <v>9</v>
      </c>
      <c r="D80" s="70">
        <v>21</v>
      </c>
      <c r="E80" s="70">
        <v>2012</v>
      </c>
      <c r="F80" s="70" t="s">
        <v>179</v>
      </c>
      <c r="G80" s="70" t="s">
        <v>1802</v>
      </c>
      <c r="H80" s="70" t="s">
        <v>1803</v>
      </c>
      <c r="I80" s="148"/>
      <c r="J80" s="71">
        <v>45.563960222173371</v>
      </c>
      <c r="K80" s="71">
        <v>3.4553994269738091</v>
      </c>
      <c r="L80" s="71">
        <v>2.9292577572288292</v>
      </c>
      <c r="M80" s="71">
        <v>134.5284559467014</v>
      </c>
      <c r="N80" s="71">
        <v>111.3974931368821</v>
      </c>
      <c r="O80" s="71">
        <v>62.807970312871277</v>
      </c>
      <c r="P80" s="71">
        <v>49.358037912643717</v>
      </c>
      <c r="Q80" s="71">
        <v>5.1432462536366002</v>
      </c>
      <c r="R80" s="71">
        <v>0</v>
      </c>
      <c r="S80" s="71">
        <v>7.0381929895200006</v>
      </c>
      <c r="T80" s="72"/>
      <c r="U80" s="71">
        <v>9518738</v>
      </c>
      <c r="V80" s="71">
        <v>1593</v>
      </c>
      <c r="W80" s="71">
        <v>88</v>
      </c>
      <c r="X80" s="71">
        <v>27076</v>
      </c>
      <c r="Y80" s="71">
        <v>28937</v>
      </c>
      <c r="Z80" s="71">
        <v>32850</v>
      </c>
      <c r="AA80" s="71">
        <v>9918</v>
      </c>
      <c r="AB80" s="71">
        <v>67456</v>
      </c>
      <c r="AC80" s="71">
        <v>0</v>
      </c>
      <c r="AD80" s="71">
        <v>7.0381929895200006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89.271000000000001</v>
      </c>
      <c r="BK80" s="71">
        <v>0</v>
      </c>
      <c r="BL80" s="71">
        <v>36.097000000000001</v>
      </c>
      <c r="BM80" s="71">
        <v>0</v>
      </c>
      <c r="BN80" s="72"/>
      <c r="BO80" s="71">
        <v>0</v>
      </c>
      <c r="BP80" s="71">
        <v>0</v>
      </c>
      <c r="BQ80" s="71">
        <v>5</v>
      </c>
      <c r="BR80" s="71">
        <v>0</v>
      </c>
      <c r="BS80" s="71">
        <v>3</v>
      </c>
      <c r="BT80" s="71">
        <v>0</v>
      </c>
      <c r="BU80"/>
      <c r="BV80" s="70">
        <v>118.459</v>
      </c>
      <c r="BW80" s="70">
        <v>0</v>
      </c>
      <c r="BX80" s="70">
        <v>6.9089999999999998</v>
      </c>
      <c r="BY80" s="70">
        <v>0</v>
      </c>
      <c r="BZ80" s="70">
        <v>0</v>
      </c>
      <c r="CA80" s="70">
        <v>0</v>
      </c>
      <c r="CB80" s="70">
        <v>0</v>
      </c>
      <c r="CC80" s="70">
        <v>0</v>
      </c>
      <c r="CD80" s="70">
        <v>0</v>
      </c>
    </row>
    <row r="81" spans="1:82">
      <c r="A81" s="70" t="s">
        <v>1812</v>
      </c>
      <c r="B81" s="70">
        <v>350</v>
      </c>
      <c r="C81" s="70">
        <v>10</v>
      </c>
      <c r="D81" s="70">
        <v>21</v>
      </c>
      <c r="E81" s="70">
        <v>2013</v>
      </c>
      <c r="F81" s="70" t="s">
        <v>180</v>
      </c>
      <c r="G81" s="70" t="s">
        <v>1802</v>
      </c>
      <c r="H81" s="70" t="s">
        <v>1803</v>
      </c>
      <c r="I81" s="148"/>
      <c r="J81" s="71">
        <v>44.148254610207708</v>
      </c>
      <c r="K81" s="71">
        <v>2.8509604758882681</v>
      </c>
      <c r="L81" s="71">
        <v>2.6969419906493308</v>
      </c>
      <c r="M81" s="71">
        <v>137.8900333728252</v>
      </c>
      <c r="N81" s="71">
        <v>116.8985421087441</v>
      </c>
      <c r="O81" s="71">
        <v>60.983779365270905</v>
      </c>
      <c r="P81" s="71">
        <v>49.279265069688513</v>
      </c>
      <c r="Q81" s="71">
        <v>5.23932431183243</v>
      </c>
      <c r="R81" s="71">
        <v>0</v>
      </c>
      <c r="S81" s="71">
        <v>9.4571374040000009</v>
      </c>
      <c r="T81" s="72"/>
      <c r="U81" s="71">
        <v>9176451</v>
      </c>
      <c r="V81" s="71">
        <v>1593</v>
      </c>
      <c r="W81" s="71">
        <v>88</v>
      </c>
      <c r="X81" s="71">
        <v>27076</v>
      </c>
      <c r="Y81" s="71">
        <v>29509</v>
      </c>
      <c r="Z81" s="71">
        <v>33320</v>
      </c>
      <c r="AA81" s="71">
        <v>9865</v>
      </c>
      <c r="AB81" s="71">
        <v>67731</v>
      </c>
      <c r="AC81" s="71">
        <v>0</v>
      </c>
      <c r="AD81" s="71">
        <v>9.4571374040000009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101.227</v>
      </c>
      <c r="BK81" s="71">
        <v>0</v>
      </c>
      <c r="BL81" s="71">
        <v>37.073</v>
      </c>
      <c r="BM81" s="71">
        <v>0</v>
      </c>
      <c r="BN81" s="72"/>
      <c r="BO81" s="71">
        <v>0</v>
      </c>
      <c r="BP81" s="71">
        <v>0</v>
      </c>
      <c r="BQ81" s="71">
        <v>6</v>
      </c>
      <c r="BR81" s="71">
        <v>0</v>
      </c>
      <c r="BS81" s="71">
        <v>3</v>
      </c>
      <c r="BT81" s="71">
        <v>0</v>
      </c>
      <c r="BU81"/>
      <c r="BV81" s="70">
        <v>131.286</v>
      </c>
      <c r="BW81" s="70">
        <v>0</v>
      </c>
      <c r="BX81" s="70">
        <v>7.0140000000000002</v>
      </c>
      <c r="BY81" s="70">
        <v>0</v>
      </c>
      <c r="BZ81" s="70">
        <v>0</v>
      </c>
      <c r="CA81" s="70">
        <v>0</v>
      </c>
      <c r="CB81" s="70">
        <v>0</v>
      </c>
      <c r="CC81" s="70">
        <v>0</v>
      </c>
      <c r="CD81" s="70">
        <v>0</v>
      </c>
    </row>
    <row r="82" spans="1:82">
      <c r="A82" s="70" t="s">
        <v>1813</v>
      </c>
      <c r="B82" s="70">
        <v>351</v>
      </c>
      <c r="C82" s="70">
        <v>11</v>
      </c>
      <c r="D82" s="70">
        <v>21</v>
      </c>
      <c r="E82" s="70">
        <v>2014</v>
      </c>
      <c r="F82" s="70" t="s">
        <v>181</v>
      </c>
      <c r="G82" s="70" t="s">
        <v>1802</v>
      </c>
      <c r="H82" s="70" t="s">
        <v>1803</v>
      </c>
      <c r="I82" s="148"/>
      <c r="J82" s="71">
        <v>43.345142605477953</v>
      </c>
      <c r="K82" s="71">
        <v>2.4306246100082771</v>
      </c>
      <c r="L82" s="71">
        <v>3.163864551690704</v>
      </c>
      <c r="M82" s="71">
        <v>129.69693310150771</v>
      </c>
      <c r="N82" s="71">
        <v>115.2890510683596</v>
      </c>
      <c r="O82" s="71">
        <v>58.256585546300315</v>
      </c>
      <c r="P82" s="71">
        <v>48.872595727409383</v>
      </c>
      <c r="Q82" s="71">
        <v>5.0100464703764001</v>
      </c>
      <c r="R82" s="71">
        <v>0</v>
      </c>
      <c r="S82" s="71">
        <v>11.4887165771</v>
      </c>
      <c r="T82" s="72"/>
      <c r="U82" s="71">
        <v>10027986</v>
      </c>
      <c r="V82" s="71">
        <v>1143</v>
      </c>
      <c r="W82" s="71">
        <v>83</v>
      </c>
      <c r="X82" s="71">
        <v>25451</v>
      </c>
      <c r="Y82" s="71">
        <v>29695</v>
      </c>
      <c r="Z82" s="71">
        <v>33524</v>
      </c>
      <c r="AA82" s="71">
        <v>9733</v>
      </c>
      <c r="AB82" s="71">
        <v>67505</v>
      </c>
      <c r="AC82" s="71">
        <v>0</v>
      </c>
      <c r="AD82" s="71">
        <v>11.4887165771</v>
      </c>
      <c r="AE82" s="72"/>
      <c r="AF82" s="71"/>
      <c r="AG82" s="71"/>
      <c r="AH82" s="71"/>
      <c r="AI82" s="71"/>
      <c r="AJ82" s="71"/>
      <c r="AK82" s="71"/>
      <c r="AL82" s="71"/>
      <c r="AM82" s="71"/>
      <c r="AN82" s="71"/>
      <c r="AO82" s="71"/>
      <c r="AP82" s="71"/>
      <c r="AQ82" s="72"/>
      <c r="AR82" s="71">
        <v>1324</v>
      </c>
      <c r="AS82" s="71">
        <v>229</v>
      </c>
      <c r="AT82" s="71">
        <v>0</v>
      </c>
      <c r="AU82" s="71">
        <v>0</v>
      </c>
      <c r="AV82" s="71">
        <v>0</v>
      </c>
      <c r="AW82" s="71">
        <v>0</v>
      </c>
      <c r="AX82" s="71"/>
      <c r="AY82" s="72"/>
      <c r="AZ82" s="71">
        <v>5476</v>
      </c>
      <c r="BA82" s="71">
        <v>9201.2999999999993</v>
      </c>
      <c r="BB82" s="71">
        <v>0</v>
      </c>
      <c r="BC82" s="71">
        <v>0</v>
      </c>
      <c r="BD82" s="71">
        <v>0</v>
      </c>
      <c r="BE82" s="71">
        <v>0</v>
      </c>
      <c r="BF82" s="71"/>
      <c r="BG82" s="72"/>
      <c r="BH82" s="71">
        <v>0</v>
      </c>
      <c r="BI82" s="71">
        <v>0</v>
      </c>
      <c r="BJ82" s="71">
        <v>114.254</v>
      </c>
      <c r="BK82" s="71">
        <v>0</v>
      </c>
      <c r="BL82" s="71">
        <v>33.505000000000003</v>
      </c>
      <c r="BM82" s="71">
        <v>0</v>
      </c>
      <c r="BN82" s="72"/>
      <c r="BO82" s="71">
        <v>0</v>
      </c>
      <c r="BP82" s="71">
        <v>0</v>
      </c>
      <c r="BQ82" s="71">
        <v>7</v>
      </c>
      <c r="BR82" s="71">
        <v>0</v>
      </c>
      <c r="BS82" s="71">
        <v>3</v>
      </c>
      <c r="BT82" s="71">
        <v>0</v>
      </c>
      <c r="BU82"/>
      <c r="BV82" s="70">
        <v>140.75899999999999</v>
      </c>
      <c r="BW82" s="70">
        <v>0</v>
      </c>
      <c r="BX82" s="70">
        <v>7</v>
      </c>
      <c r="BY82" s="70">
        <v>0</v>
      </c>
      <c r="BZ82" s="70">
        <v>0</v>
      </c>
      <c r="CA82" s="70">
        <v>0</v>
      </c>
      <c r="CB82" s="70">
        <v>0</v>
      </c>
      <c r="CC82" s="70">
        <v>0</v>
      </c>
      <c r="CD82" s="70">
        <v>0</v>
      </c>
    </row>
    <row r="83" spans="1:82">
      <c r="A83" s="70" t="s">
        <v>1814</v>
      </c>
      <c r="B83" s="70">
        <v>352</v>
      </c>
      <c r="C83" s="70">
        <v>12</v>
      </c>
      <c r="D83" s="70">
        <v>21</v>
      </c>
      <c r="E83" s="70">
        <v>2015</v>
      </c>
      <c r="F83" s="70" t="s">
        <v>182</v>
      </c>
      <c r="G83" s="1064" t="s">
        <v>1802</v>
      </c>
      <c r="H83" s="70" t="s">
        <v>1803</v>
      </c>
      <c r="I83" s="148"/>
      <c r="J83" s="71">
        <v>50.607034375215306</v>
      </c>
      <c r="K83" s="71">
        <v>2.5379546464983558</v>
      </c>
      <c r="L83" s="71">
        <v>3.8222433171993742</v>
      </c>
      <c r="M83" s="71">
        <v>134.30443219742699</v>
      </c>
      <c r="N83" s="71">
        <v>106.692343281673</v>
      </c>
      <c r="O83" s="71">
        <v>58.085099346374534</v>
      </c>
      <c r="P83" s="71">
        <v>48.252894131501201</v>
      </c>
      <c r="Q83" s="71">
        <v>4.8851139677507698</v>
      </c>
      <c r="R83" s="71">
        <v>0</v>
      </c>
      <c r="S83" s="71">
        <v>8.870043778680003</v>
      </c>
      <c r="T83" s="72"/>
      <c r="U83" s="71">
        <v>10817982</v>
      </c>
      <c r="V83" s="71">
        <v>1143</v>
      </c>
      <c r="W83" s="71">
        <v>83</v>
      </c>
      <c r="X83" s="71">
        <v>25451</v>
      </c>
      <c r="Y83" s="71">
        <v>29915</v>
      </c>
      <c r="Z83" s="71">
        <v>33747</v>
      </c>
      <c r="AA83" s="71">
        <v>9602</v>
      </c>
      <c r="AB83" s="71">
        <v>67238</v>
      </c>
      <c r="AC83" s="71">
        <v>0</v>
      </c>
      <c r="AD83" s="71">
        <v>8.870043778680003</v>
      </c>
      <c r="AE83" s="72"/>
      <c r="AF83" s="71">
        <v>67113582.179746121</v>
      </c>
      <c r="AG83" s="71">
        <v>1877308.3523008761</v>
      </c>
      <c r="AH83" s="71">
        <v>812097.4998126711</v>
      </c>
      <c r="AI83" s="71">
        <v>164324618.82535931</v>
      </c>
      <c r="AJ83" s="71">
        <v>166878724.9953168</v>
      </c>
      <c r="AK83" s="71">
        <v>0</v>
      </c>
      <c r="AL83" s="71">
        <v>0</v>
      </c>
      <c r="AM83" s="71">
        <v>9214685.8471982088</v>
      </c>
      <c r="AN83" s="71">
        <v>0</v>
      </c>
      <c r="AO83" s="71">
        <v>0</v>
      </c>
      <c r="AP83" s="71">
        <v>410221017.69973397</v>
      </c>
      <c r="AQ83" s="72"/>
      <c r="AR83" s="71">
        <v>1429</v>
      </c>
      <c r="AS83" s="71">
        <v>317</v>
      </c>
      <c r="AT83" s="71">
        <v>0</v>
      </c>
      <c r="AU83" s="71">
        <v>0</v>
      </c>
      <c r="AV83" s="71">
        <v>0</v>
      </c>
      <c r="AW83" s="71">
        <v>0</v>
      </c>
      <c r="AX83" s="71"/>
      <c r="AY83" s="72"/>
      <c r="AZ83" s="71">
        <v>5982.5</v>
      </c>
      <c r="BA83" s="71">
        <v>13448.6</v>
      </c>
      <c r="BB83" s="71">
        <v>0</v>
      </c>
      <c r="BC83" s="71">
        <v>0</v>
      </c>
      <c r="BD83" s="71">
        <v>0</v>
      </c>
      <c r="BE83" s="71">
        <v>0</v>
      </c>
      <c r="BF83" s="71"/>
      <c r="BG83" s="72"/>
      <c r="BH83" s="71">
        <v>0</v>
      </c>
      <c r="BI83" s="71">
        <v>0</v>
      </c>
      <c r="BJ83" s="71">
        <v>109.676</v>
      </c>
      <c r="BK83" s="71">
        <v>0</v>
      </c>
      <c r="BL83" s="71">
        <v>38.168999999999997</v>
      </c>
      <c r="BM83" s="71">
        <v>0</v>
      </c>
      <c r="BN83" s="72"/>
      <c r="BO83" s="71">
        <v>0</v>
      </c>
      <c r="BP83" s="71">
        <v>0</v>
      </c>
      <c r="BQ83" s="71">
        <v>7</v>
      </c>
      <c r="BR83" s="71">
        <v>0</v>
      </c>
      <c r="BS83" s="71">
        <v>4</v>
      </c>
      <c r="BT83" s="71">
        <v>0</v>
      </c>
      <c r="BU83"/>
      <c r="BV83" s="70">
        <v>140.63800000000001</v>
      </c>
      <c r="BW83" s="70">
        <v>0</v>
      </c>
      <c r="BX83" s="70">
        <v>7.2069999999999999</v>
      </c>
      <c r="BY83" s="70">
        <v>0</v>
      </c>
      <c r="BZ83" s="70">
        <v>0</v>
      </c>
      <c r="CA83" s="70">
        <v>0</v>
      </c>
      <c r="CB83" s="70">
        <v>0</v>
      </c>
      <c r="CC83" s="70">
        <v>0</v>
      </c>
      <c r="CD83" s="70">
        <v>0</v>
      </c>
    </row>
    <row r="84" spans="1:82">
      <c r="A84" s="70" t="s">
        <v>1815</v>
      </c>
      <c r="B84" s="70">
        <v>353</v>
      </c>
      <c r="C84" s="70">
        <v>13</v>
      </c>
      <c r="D84" s="70">
        <v>21</v>
      </c>
      <c r="E84" s="70">
        <v>2016</v>
      </c>
      <c r="F84" s="70" t="s">
        <v>155</v>
      </c>
      <c r="G84" s="1064" t="s">
        <v>1802</v>
      </c>
      <c r="H84" s="70" t="s">
        <v>1803</v>
      </c>
      <c r="I84" s="148"/>
      <c r="J84" s="71">
        <v>41.818089871939762</v>
      </c>
      <c r="K84" s="71">
        <v>2.5144388363716375</v>
      </c>
      <c r="L84" s="71">
        <v>4.0697032597896561</v>
      </c>
      <c r="M84" s="71">
        <v>117.87695697490426</v>
      </c>
      <c r="N84" s="71">
        <v>109.41114526156521</v>
      </c>
      <c r="O84" s="71">
        <v>57.663692751718806</v>
      </c>
      <c r="P84" s="71">
        <v>47.455137129971035</v>
      </c>
      <c r="Q84" s="71">
        <v>4.7032454705627691</v>
      </c>
      <c r="R84" s="71">
        <v>0</v>
      </c>
      <c r="S84" s="71">
        <v>15.966439487600001</v>
      </c>
      <c r="T84" s="72"/>
      <c r="U84" s="71">
        <v>9466127</v>
      </c>
      <c r="V84" s="71">
        <v>1143</v>
      </c>
      <c r="W84" s="71">
        <v>83</v>
      </c>
      <c r="X84" s="71">
        <v>25451</v>
      </c>
      <c r="Y84" s="71">
        <v>29785</v>
      </c>
      <c r="Z84" s="71">
        <v>33914</v>
      </c>
      <c r="AA84" s="71">
        <v>9767</v>
      </c>
      <c r="AB84" s="71">
        <v>66588</v>
      </c>
      <c r="AC84" s="71">
        <v>0</v>
      </c>
      <c r="AD84" s="71">
        <v>15.966439487600001</v>
      </c>
      <c r="AE84" s="72"/>
      <c r="AF84" s="71">
        <v>58194394.480807833</v>
      </c>
      <c r="AG84" s="71">
        <v>1788341.838774225</v>
      </c>
      <c r="AH84" s="71">
        <v>677785.8560902758</v>
      </c>
      <c r="AI84" s="71">
        <v>174424071.4636232</v>
      </c>
      <c r="AJ84" s="71">
        <v>160722718.8433871</v>
      </c>
      <c r="AK84" s="71">
        <v>0</v>
      </c>
      <c r="AL84" s="71">
        <v>0</v>
      </c>
      <c r="AM84" s="71">
        <v>9132695.7743685916</v>
      </c>
      <c r="AN84" s="71">
        <v>0</v>
      </c>
      <c r="AO84" s="71">
        <v>0</v>
      </c>
      <c r="AP84" s="71">
        <v>404940008.25705117</v>
      </c>
      <c r="AQ84" s="72"/>
      <c r="AR84" s="71">
        <v>1512</v>
      </c>
      <c r="AS84" s="71">
        <v>404</v>
      </c>
      <c r="AT84" s="71">
        <v>0</v>
      </c>
      <c r="AU84" s="71">
        <v>0</v>
      </c>
      <c r="AV84" s="71">
        <v>0</v>
      </c>
      <c r="AW84" s="71">
        <v>0</v>
      </c>
      <c r="AX84" s="71"/>
      <c r="AY84" s="72"/>
      <c r="AZ84" s="71">
        <v>6388</v>
      </c>
      <c r="BA84" s="71">
        <v>36637.4</v>
      </c>
      <c r="BB84" s="71">
        <v>0</v>
      </c>
      <c r="BC84" s="71">
        <v>0</v>
      </c>
      <c r="BD84" s="71">
        <v>0</v>
      </c>
      <c r="BE84" s="71">
        <v>0</v>
      </c>
      <c r="BF84" s="71"/>
      <c r="BG84" s="72"/>
      <c r="BH84" s="71">
        <v>0</v>
      </c>
      <c r="BI84" s="71">
        <v>0</v>
      </c>
      <c r="BJ84" s="71">
        <v>84.346000000000004</v>
      </c>
      <c r="BK84" s="71">
        <v>0</v>
      </c>
      <c r="BL84" s="71">
        <v>37.379000000000005</v>
      </c>
      <c r="BM84" s="71">
        <v>0</v>
      </c>
      <c r="BN84" s="72"/>
      <c r="BO84" s="71">
        <v>0</v>
      </c>
      <c r="BP84" s="71">
        <v>0</v>
      </c>
      <c r="BQ84" s="71">
        <v>7</v>
      </c>
      <c r="BR84" s="71">
        <v>0</v>
      </c>
      <c r="BS84" s="71">
        <v>4</v>
      </c>
      <c r="BT84" s="71">
        <v>0</v>
      </c>
      <c r="BU84"/>
      <c r="BV84" s="70">
        <v>114.741</v>
      </c>
      <c r="BW84" s="70">
        <v>0</v>
      </c>
      <c r="BX84" s="70">
        <v>6.984</v>
      </c>
      <c r="BY84" s="70">
        <v>0</v>
      </c>
      <c r="BZ84" s="70">
        <v>0</v>
      </c>
      <c r="CA84" s="70">
        <v>0</v>
      </c>
      <c r="CB84" s="70">
        <v>0</v>
      </c>
      <c r="CC84" s="70">
        <v>0</v>
      </c>
      <c r="CD84" s="70">
        <v>0</v>
      </c>
    </row>
    <row r="85" spans="1:82">
      <c r="A85" s="70" t="s">
        <v>1816</v>
      </c>
      <c r="B85" s="70">
        <v>354</v>
      </c>
      <c r="C85" s="70">
        <v>14</v>
      </c>
      <c r="D85" s="70">
        <v>21</v>
      </c>
      <c r="E85" s="70">
        <v>2017</v>
      </c>
      <c r="F85" s="70" t="s">
        <v>156</v>
      </c>
      <c r="G85" s="70" t="s">
        <v>1802</v>
      </c>
      <c r="H85" s="70" t="s">
        <v>1803</v>
      </c>
      <c r="I85" s="148"/>
      <c r="J85" s="71">
        <v>114.56737021836508</v>
      </c>
      <c r="K85" s="71">
        <v>2.4785605063131824</v>
      </c>
      <c r="L85" s="71">
        <v>3.4851822156895316</v>
      </c>
      <c r="M85" s="71">
        <v>106.08705188147066</v>
      </c>
      <c r="N85" s="71">
        <v>95.528461911701257</v>
      </c>
      <c r="O85" s="71">
        <v>56.796350751462725</v>
      </c>
      <c r="P85" s="71">
        <v>47.130386063541771</v>
      </c>
      <c r="Q85" s="71">
        <v>4.51201090843945</v>
      </c>
      <c r="R85" s="71">
        <v>0</v>
      </c>
      <c r="S85" s="71">
        <v>9.8057940386120013</v>
      </c>
      <c r="T85" s="72"/>
      <c r="U85" s="71">
        <v>33082369</v>
      </c>
      <c r="V85" s="71">
        <v>1143</v>
      </c>
      <c r="W85" s="71">
        <v>83</v>
      </c>
      <c r="X85" s="71">
        <v>25451</v>
      </c>
      <c r="Y85" s="71">
        <v>29815</v>
      </c>
      <c r="Z85" s="71">
        <v>33958</v>
      </c>
      <c r="AA85" s="71">
        <v>9762</v>
      </c>
      <c r="AB85" s="71">
        <v>66059</v>
      </c>
      <c r="AC85" s="71">
        <v>0</v>
      </c>
      <c r="AD85" s="71">
        <v>9.8057940386120013</v>
      </c>
      <c r="AE85" s="72"/>
      <c r="AF85" s="71">
        <v>177892116.1352275</v>
      </c>
      <c r="AG85" s="71">
        <v>1839809.666820047</v>
      </c>
      <c r="AH85" s="71">
        <v>780714.72650719038</v>
      </c>
      <c r="AI85" s="71">
        <v>183086533.3908968</v>
      </c>
      <c r="AJ85" s="71">
        <v>161320543.0233672</v>
      </c>
      <c r="AK85" s="71">
        <v>0</v>
      </c>
      <c r="AL85" s="71">
        <v>0</v>
      </c>
      <c r="AM85" s="71">
        <v>9074318.8696266711</v>
      </c>
      <c r="AN85" s="71">
        <v>0</v>
      </c>
      <c r="AO85" s="71">
        <v>0</v>
      </c>
      <c r="AP85" s="71">
        <v>533994035.8124454</v>
      </c>
      <c r="AQ85" s="72"/>
      <c r="AR85" s="71">
        <v>1565</v>
      </c>
      <c r="AS85" s="71">
        <v>454</v>
      </c>
      <c r="AT85" s="71">
        <v>0</v>
      </c>
      <c r="AU85" s="71">
        <v>0</v>
      </c>
      <c r="AV85" s="71">
        <v>0</v>
      </c>
      <c r="AW85" s="71">
        <v>0</v>
      </c>
      <c r="AX85" s="71"/>
      <c r="AY85" s="72"/>
      <c r="AZ85" s="71">
        <v>6650.3</v>
      </c>
      <c r="BA85" s="71">
        <v>40242.199999999997</v>
      </c>
      <c r="BB85" s="71">
        <v>0</v>
      </c>
      <c r="BC85" s="71">
        <v>0</v>
      </c>
      <c r="BD85" s="71">
        <v>0</v>
      </c>
      <c r="BE85" s="71">
        <v>0</v>
      </c>
      <c r="BF85" s="71"/>
      <c r="BG85" s="72"/>
      <c r="BH85" s="71">
        <v>0</v>
      </c>
      <c r="BI85" s="71">
        <v>0</v>
      </c>
      <c r="BJ85" s="71">
        <v>84.251999999999995</v>
      </c>
      <c r="BK85" s="71">
        <v>0</v>
      </c>
      <c r="BL85" s="71">
        <v>35.612000000000002</v>
      </c>
      <c r="BM85" s="71">
        <v>0</v>
      </c>
      <c r="BN85" s="72"/>
      <c r="BO85" s="71">
        <v>0</v>
      </c>
      <c r="BP85" s="71">
        <v>0</v>
      </c>
      <c r="BQ85" s="71">
        <v>7</v>
      </c>
      <c r="BR85" s="71">
        <v>0</v>
      </c>
      <c r="BS85" s="71">
        <v>4</v>
      </c>
      <c r="BT85" s="71">
        <v>0</v>
      </c>
      <c r="BU85"/>
      <c r="BV85" s="70">
        <v>112.952</v>
      </c>
      <c r="BW85" s="70">
        <v>0</v>
      </c>
      <c r="BX85" s="70">
        <v>6.9119999999999999</v>
      </c>
      <c r="BY85" s="70">
        <v>0</v>
      </c>
      <c r="BZ85" s="70">
        <v>0</v>
      </c>
      <c r="CA85" s="70">
        <v>0</v>
      </c>
      <c r="CB85" s="70">
        <v>0</v>
      </c>
      <c r="CC85" s="70">
        <v>0</v>
      </c>
      <c r="CD85" s="70">
        <v>0</v>
      </c>
    </row>
    <row r="86" spans="1:82">
      <c r="A86" s="70" t="s">
        <v>1817</v>
      </c>
      <c r="B86" s="70">
        <v>355</v>
      </c>
      <c r="C86" s="70">
        <v>15</v>
      </c>
      <c r="D86" s="70">
        <v>21</v>
      </c>
      <c r="E86" s="70">
        <v>2018</v>
      </c>
      <c r="F86" s="70" t="s">
        <v>183</v>
      </c>
      <c r="G86" s="70" t="s">
        <v>1802</v>
      </c>
      <c r="H86" s="70" t="s">
        <v>1803</v>
      </c>
      <c r="I86" s="148"/>
      <c r="J86" s="71">
        <v>116.22874350336085</v>
      </c>
      <c r="K86" s="71">
        <v>2.2115750936444516</v>
      </c>
      <c r="L86" s="71">
        <v>3.0865246989370867</v>
      </c>
      <c r="M86" s="71">
        <v>93.94921186775521</v>
      </c>
      <c r="N86" s="71">
        <v>73.992369537138401</v>
      </c>
      <c r="O86" s="71">
        <v>56.101806306575362</v>
      </c>
      <c r="P86" s="71">
        <v>46.809415454163542</v>
      </c>
      <c r="Q86" s="71">
        <v>4.1539164389048704</v>
      </c>
      <c r="R86" s="71">
        <v>0</v>
      </c>
      <c r="S86" s="71">
        <v>10.549626267666497</v>
      </c>
      <c r="T86" s="72"/>
      <c r="U86" s="71">
        <v>38979560</v>
      </c>
      <c r="V86" s="71">
        <v>1143</v>
      </c>
      <c r="W86" s="71">
        <v>83</v>
      </c>
      <c r="X86" s="71">
        <v>25451</v>
      </c>
      <c r="Y86" s="71">
        <v>29925</v>
      </c>
      <c r="Z86" s="71">
        <v>34185</v>
      </c>
      <c r="AA86" s="71">
        <v>9793</v>
      </c>
      <c r="AB86" s="71">
        <v>65539</v>
      </c>
      <c r="AC86" s="71">
        <v>0</v>
      </c>
      <c r="AD86" s="71">
        <v>10.5496262676665</v>
      </c>
      <c r="AE86" s="72"/>
      <c r="AF86" s="71">
        <v>204251123.72306651</v>
      </c>
      <c r="AG86" s="71">
        <v>1615596.4417824941</v>
      </c>
      <c r="AH86" s="71">
        <v>729727.25761300395</v>
      </c>
      <c r="AI86" s="71">
        <v>179946628.4094049</v>
      </c>
      <c r="AJ86" s="71">
        <v>139764929.5275307</v>
      </c>
      <c r="AK86" s="71">
        <v>0</v>
      </c>
      <c r="AL86" s="71">
        <v>0</v>
      </c>
      <c r="AM86" s="71">
        <v>9021516.1449307557</v>
      </c>
      <c r="AN86" s="71">
        <v>0</v>
      </c>
      <c r="AO86" s="71">
        <v>0</v>
      </c>
      <c r="AP86" s="71">
        <v>535329521.50432843</v>
      </c>
      <c r="AQ86" s="72"/>
      <c r="AR86" s="71">
        <v>1625</v>
      </c>
      <c r="AS86" s="71">
        <v>505</v>
      </c>
      <c r="AT86" s="71">
        <v>0</v>
      </c>
      <c r="AU86" s="71">
        <v>0</v>
      </c>
      <c r="AV86" s="71">
        <v>0</v>
      </c>
      <c r="AW86" s="71">
        <v>0</v>
      </c>
      <c r="AX86" s="71"/>
      <c r="AY86" s="72"/>
      <c r="AZ86" s="71">
        <v>6953.6000000000022</v>
      </c>
      <c r="BA86" s="71">
        <v>53604</v>
      </c>
      <c r="BB86" s="71">
        <v>0</v>
      </c>
      <c r="BC86" s="71">
        <v>0</v>
      </c>
      <c r="BD86" s="71">
        <v>0</v>
      </c>
      <c r="BE86" s="71">
        <v>0</v>
      </c>
      <c r="BF86" s="71"/>
      <c r="BG86" s="72"/>
      <c r="BH86" s="71">
        <v>0</v>
      </c>
      <c r="BI86" s="71">
        <v>0</v>
      </c>
      <c r="BJ86" s="71">
        <v>80.557000000000002</v>
      </c>
      <c r="BK86" s="71">
        <v>0</v>
      </c>
      <c r="BL86" s="71">
        <v>33.143999999999998</v>
      </c>
      <c r="BM86" s="71">
        <v>0</v>
      </c>
      <c r="BN86" s="72"/>
      <c r="BO86" s="71">
        <v>0</v>
      </c>
      <c r="BP86" s="71">
        <v>0</v>
      </c>
      <c r="BQ86" s="71">
        <v>7</v>
      </c>
      <c r="BR86" s="71">
        <v>0</v>
      </c>
      <c r="BS86" s="71">
        <v>4</v>
      </c>
      <c r="BT86" s="71">
        <v>0</v>
      </c>
      <c r="BU86"/>
      <c r="BV86" s="70">
        <v>104.901</v>
      </c>
      <c r="BW86" s="70">
        <v>0</v>
      </c>
      <c r="BX86" s="70">
        <v>8.8000000000000007</v>
      </c>
      <c r="BY86" s="70">
        <v>0</v>
      </c>
      <c r="BZ86" s="70">
        <v>0</v>
      </c>
      <c r="CA86" s="70">
        <v>0</v>
      </c>
      <c r="CB86" s="70">
        <v>0</v>
      </c>
      <c r="CC86" s="70">
        <v>0</v>
      </c>
      <c r="CD86" s="70">
        <v>0</v>
      </c>
    </row>
    <row r="87" spans="1:82">
      <c r="A87" s="70" t="s">
        <v>1818</v>
      </c>
      <c r="B87" s="70">
        <v>356</v>
      </c>
      <c r="C87" s="70">
        <v>16</v>
      </c>
      <c r="D87" s="70">
        <v>21</v>
      </c>
      <c r="E87" s="70">
        <v>2019</v>
      </c>
      <c r="F87" s="70" t="s">
        <v>158</v>
      </c>
      <c r="G87" s="70" t="s">
        <v>1802</v>
      </c>
      <c r="H87" s="70" t="s">
        <v>1803</v>
      </c>
      <c r="I87" s="148"/>
      <c r="J87" s="71">
        <v>111.72719172506002</v>
      </c>
      <c r="K87" s="71">
        <v>2.0523337687135208</v>
      </c>
      <c r="L87" s="71">
        <v>3.1121980225120769</v>
      </c>
      <c r="M87" s="71">
        <v>83.726916635411143</v>
      </c>
      <c r="N87" s="71">
        <v>77.991026152510003</v>
      </c>
      <c r="O87" s="71">
        <v>54.839177291025536</v>
      </c>
      <c r="P87" s="71">
        <v>46.459303361263586</v>
      </c>
      <c r="Q87" s="71">
        <v>4.0046846973062102</v>
      </c>
      <c r="R87" s="71">
        <v>0</v>
      </c>
      <c r="S87" s="71">
        <v>10.359044024540001</v>
      </c>
      <c r="T87" s="72"/>
      <c r="U87" s="71">
        <v>39396997</v>
      </c>
      <c r="V87" s="71">
        <v>1143</v>
      </c>
      <c r="W87" s="71">
        <v>83</v>
      </c>
      <c r="X87" s="71">
        <v>25451</v>
      </c>
      <c r="Y87" s="71">
        <v>29928</v>
      </c>
      <c r="Z87" s="71">
        <v>34333</v>
      </c>
      <c r="AA87" s="71">
        <v>9647</v>
      </c>
      <c r="AB87" s="71">
        <v>64895</v>
      </c>
      <c r="AC87" s="71">
        <v>0</v>
      </c>
      <c r="AD87" s="71">
        <v>10.359044024539999</v>
      </c>
      <c r="AE87" s="72"/>
      <c r="AF87" s="71">
        <v>206302673.3709707</v>
      </c>
      <c r="AG87" s="71">
        <v>1576291.614624389</v>
      </c>
      <c r="AH87" s="71">
        <v>783210.36609070841</v>
      </c>
      <c r="AI87" s="71">
        <v>167394657.7502878</v>
      </c>
      <c r="AJ87" s="71">
        <v>154080544.1802147</v>
      </c>
      <c r="AK87" s="71">
        <v>0</v>
      </c>
      <c r="AL87" s="71">
        <v>0</v>
      </c>
      <c r="AM87" s="71">
        <v>8838210.4707015585</v>
      </c>
      <c r="AN87" s="71">
        <v>0</v>
      </c>
      <c r="AO87" s="71">
        <v>0</v>
      </c>
      <c r="AP87" s="71">
        <v>538975587.75288987</v>
      </c>
      <c r="AQ87" s="72"/>
      <c r="AR87" s="71">
        <v>1688</v>
      </c>
      <c r="AS87" s="71">
        <v>544</v>
      </c>
      <c r="AT87" s="71">
        <v>0</v>
      </c>
      <c r="AU87" s="71">
        <v>0</v>
      </c>
      <c r="AV87" s="71">
        <v>0</v>
      </c>
      <c r="AW87" s="71">
        <v>0</v>
      </c>
      <c r="AX87" s="71"/>
      <c r="AY87" s="72"/>
      <c r="AZ87" s="71">
        <v>7298.3</v>
      </c>
      <c r="BA87" s="71">
        <v>56284</v>
      </c>
      <c r="BB87" s="71">
        <v>0</v>
      </c>
      <c r="BC87" s="71">
        <v>0</v>
      </c>
      <c r="BD87" s="71">
        <v>0</v>
      </c>
      <c r="BE87" s="71">
        <v>0</v>
      </c>
      <c r="BF87" s="71"/>
      <c r="BG87" s="72"/>
      <c r="BH87" s="71">
        <v>0</v>
      </c>
      <c r="BI87" s="71">
        <v>0</v>
      </c>
      <c r="BJ87" s="71">
        <v>61.917999999999999</v>
      </c>
      <c r="BK87" s="71">
        <v>0</v>
      </c>
      <c r="BL87" s="71">
        <v>29.475000000000001</v>
      </c>
      <c r="BM87" s="71">
        <v>0</v>
      </c>
      <c r="BN87" s="72"/>
      <c r="BO87" s="71">
        <v>0</v>
      </c>
      <c r="BP87" s="71">
        <v>0</v>
      </c>
      <c r="BQ87" s="71">
        <v>7</v>
      </c>
      <c r="BR87" s="71">
        <v>0</v>
      </c>
      <c r="BS87" s="71">
        <v>4</v>
      </c>
      <c r="BT87" s="71">
        <v>0</v>
      </c>
      <c r="BU87"/>
      <c r="BV87" s="70">
        <v>82.655000000000001</v>
      </c>
      <c r="BW87" s="70">
        <v>0</v>
      </c>
      <c r="BX87" s="70">
        <v>8.7379999999999995</v>
      </c>
      <c r="BY87" s="70">
        <v>0</v>
      </c>
      <c r="BZ87" s="70">
        <v>0</v>
      </c>
      <c r="CA87" s="70">
        <v>0</v>
      </c>
      <c r="CB87" s="70">
        <v>0</v>
      </c>
      <c r="CC87" s="70">
        <v>0</v>
      </c>
      <c r="CD87" s="70">
        <v>0</v>
      </c>
    </row>
    <row r="88" spans="1:82">
      <c r="A88" s="70" t="s">
        <v>1819</v>
      </c>
      <c r="B88" s="70">
        <v>357</v>
      </c>
      <c r="C88" s="70">
        <v>17</v>
      </c>
      <c r="D88" s="70">
        <v>21</v>
      </c>
      <c r="E88" s="70">
        <v>2020</v>
      </c>
      <c r="F88" s="70" t="s">
        <v>159</v>
      </c>
      <c r="G88" s="70" t="s">
        <v>1802</v>
      </c>
      <c r="H88" s="70" t="s">
        <v>1803</v>
      </c>
      <c r="I88" s="148"/>
      <c r="J88" s="71">
        <v>32.963374135072513</v>
      </c>
      <c r="K88" s="71">
        <v>1.9671827896469007</v>
      </c>
      <c r="L88" s="71">
        <v>4.9026688936293619</v>
      </c>
      <c r="M88" s="71">
        <v>73.865434932797541</v>
      </c>
      <c r="N88" s="71">
        <v>70.554479409904374</v>
      </c>
      <c r="O88" s="71">
        <v>48.013286144110474</v>
      </c>
      <c r="P88" s="71">
        <v>44.095298442134258</v>
      </c>
      <c r="Q88" s="71">
        <v>3.7750782370626399</v>
      </c>
      <c r="R88" s="71">
        <v>0</v>
      </c>
      <c r="S88" s="71">
        <v>6.2389064905200007</v>
      </c>
      <c r="T88" s="72"/>
      <c r="U88" s="71">
        <v>9078570</v>
      </c>
      <c r="V88" s="71">
        <v>942</v>
      </c>
      <c r="W88" s="71">
        <v>190</v>
      </c>
      <c r="X88" s="71">
        <v>25281</v>
      </c>
      <c r="Y88" s="71">
        <v>29797</v>
      </c>
      <c r="Z88" s="71">
        <v>34309</v>
      </c>
      <c r="AA88" s="71">
        <v>9732</v>
      </c>
      <c r="AB88" s="71">
        <v>64027</v>
      </c>
      <c r="AC88" s="71">
        <v>0</v>
      </c>
      <c r="AD88" s="71">
        <v>6.2389064905200007</v>
      </c>
      <c r="AE88" s="72"/>
      <c r="AF88" s="71">
        <v>56492657.462166928</v>
      </c>
      <c r="AG88" s="71">
        <v>1388858.8308523961</v>
      </c>
      <c r="AH88" s="71">
        <v>1362227.4240598588</v>
      </c>
      <c r="AI88" s="71">
        <v>142397517.23796502</v>
      </c>
      <c r="AJ88" s="71">
        <v>134877795.899259</v>
      </c>
      <c r="AK88" s="71"/>
      <c r="AL88" s="71"/>
      <c r="AM88" s="71">
        <v>8356234.8548067594</v>
      </c>
      <c r="AN88" s="71"/>
      <c r="AO88" s="71"/>
      <c r="AP88" s="71">
        <v>344875291.70911002</v>
      </c>
      <c r="AQ88" s="72"/>
      <c r="AR88" s="71">
        <v>1758</v>
      </c>
      <c r="AS88" s="71">
        <v>563</v>
      </c>
      <c r="AT88" s="71">
        <v>0</v>
      </c>
      <c r="AU88" s="71">
        <v>0</v>
      </c>
      <c r="AV88" s="71">
        <v>0</v>
      </c>
      <c r="AW88" s="71">
        <v>0</v>
      </c>
      <c r="AX88" s="71"/>
      <c r="AY88" s="72"/>
      <c r="AZ88" s="71">
        <v>7744.6000000000013</v>
      </c>
      <c r="BA88" s="71">
        <v>56974.400000000001</v>
      </c>
      <c r="BB88" s="71">
        <v>0</v>
      </c>
      <c r="BC88" s="71">
        <v>0</v>
      </c>
      <c r="BD88" s="71">
        <v>0</v>
      </c>
      <c r="BE88" s="71">
        <v>0</v>
      </c>
      <c r="BF88" s="71"/>
      <c r="BG88" s="72"/>
      <c r="BH88" s="71">
        <v>0</v>
      </c>
      <c r="BI88" s="71">
        <v>0</v>
      </c>
      <c r="BJ88" s="71">
        <v>54.372999999999998</v>
      </c>
      <c r="BK88" s="71">
        <v>0</v>
      </c>
      <c r="BL88" s="71">
        <v>25.874000000000002</v>
      </c>
      <c r="BM88" s="71">
        <v>0</v>
      </c>
      <c r="BN88" s="72"/>
      <c r="BO88" s="71">
        <v>0</v>
      </c>
      <c r="BP88" s="71">
        <v>0</v>
      </c>
      <c r="BQ88" s="71">
        <v>8</v>
      </c>
      <c r="BR88" s="71">
        <v>0</v>
      </c>
      <c r="BS88" s="71">
        <v>4</v>
      </c>
      <c r="BT88" s="71">
        <v>0</v>
      </c>
      <c r="BU88"/>
      <c r="BV88" s="70">
        <v>71.783000000000001</v>
      </c>
      <c r="BW88" s="70">
        <v>0</v>
      </c>
      <c r="BX88" s="70">
        <v>8.4640000000000004</v>
      </c>
      <c r="BY88" s="70">
        <v>0</v>
      </c>
      <c r="BZ88" s="70">
        <v>0</v>
      </c>
      <c r="CA88" s="70">
        <v>0</v>
      </c>
      <c r="CB88" s="70">
        <v>0</v>
      </c>
      <c r="CC88" s="70">
        <v>0</v>
      </c>
      <c r="CD88" s="70">
        <v>0</v>
      </c>
    </row>
    <row r="89" spans="1:82">
      <c r="A89" s="70" t="s">
        <v>1820</v>
      </c>
      <c r="B89" s="70">
        <v>357</v>
      </c>
      <c r="C89" s="70">
        <v>18</v>
      </c>
      <c r="D89" s="70">
        <v>21</v>
      </c>
      <c r="E89" s="70">
        <v>2021</v>
      </c>
      <c r="F89" s="70" t="s">
        <v>160</v>
      </c>
      <c r="G89" s="70" t="s">
        <v>1802</v>
      </c>
      <c r="H89" s="70" t="s">
        <v>1803</v>
      </c>
      <c r="I89" s="148"/>
      <c r="J89" s="71">
        <v>30.202660466979111</v>
      </c>
      <c r="K89" s="71">
        <v>2.0638240041696037</v>
      </c>
      <c r="L89" s="71">
        <v>5.4754215829800046</v>
      </c>
      <c r="M89" s="71">
        <v>74.465171675825403</v>
      </c>
      <c r="N89" s="71">
        <v>70.048747981996001</v>
      </c>
      <c r="O89" s="71">
        <v>46.509622533214511</v>
      </c>
      <c r="P89" s="71">
        <v>45.787693970641783</v>
      </c>
      <c r="Q89" s="71">
        <v>3.6884887356182201</v>
      </c>
      <c r="R89" s="71">
        <v>0</v>
      </c>
      <c r="S89" s="71">
        <v>6.3856994012759989</v>
      </c>
      <c r="T89" s="72"/>
      <c r="U89" s="71">
        <v>10933865</v>
      </c>
      <c r="V89" s="71">
        <v>942</v>
      </c>
      <c r="W89" s="71">
        <v>190</v>
      </c>
      <c r="X89" s="71">
        <v>25281</v>
      </c>
      <c r="Y89" s="71">
        <v>29608</v>
      </c>
      <c r="Z89" s="71">
        <v>34220</v>
      </c>
      <c r="AA89" s="71">
        <v>9854</v>
      </c>
      <c r="AB89" s="71">
        <v>63173</v>
      </c>
      <c r="AC89" s="71">
        <v>0</v>
      </c>
      <c r="AD89" s="71">
        <v>6.3856994012759989</v>
      </c>
      <c r="AE89" s="72"/>
      <c r="AF89" s="71">
        <v>63474132.361575104</v>
      </c>
      <c r="AG89" s="71">
        <v>1511125.8851054606</v>
      </c>
      <c r="AH89" s="71">
        <v>1469218.9976823337</v>
      </c>
      <c r="AI89" s="71">
        <v>165033953.55946258</v>
      </c>
      <c r="AJ89" s="71">
        <v>142524402.91101521</v>
      </c>
      <c r="AK89" s="71">
        <v>0</v>
      </c>
      <c r="AL89" s="71">
        <v>0</v>
      </c>
      <c r="AM89" s="71">
        <v>8292333.5844823336</v>
      </c>
      <c r="AN89" s="71">
        <v>0</v>
      </c>
      <c r="AO89" s="71">
        <v>0</v>
      </c>
      <c r="AP89" s="71">
        <v>382305167.29932296</v>
      </c>
      <c r="AQ89" s="72"/>
      <c r="AR89" s="71">
        <v>1827</v>
      </c>
      <c r="AS89" s="71">
        <v>571</v>
      </c>
      <c r="AT89" s="71">
        <v>0</v>
      </c>
      <c r="AU89" s="71">
        <v>0</v>
      </c>
      <c r="AV89" s="71">
        <v>0</v>
      </c>
      <c r="AW89" s="71">
        <v>0</v>
      </c>
      <c r="AX89" s="71"/>
      <c r="AY89" s="72"/>
      <c r="AZ89" s="71">
        <v>8202.2999999999993</v>
      </c>
      <c r="BA89" s="71">
        <v>57566.7</v>
      </c>
      <c r="BB89" s="71">
        <v>0</v>
      </c>
      <c r="BC89" s="71">
        <v>0</v>
      </c>
      <c r="BD89" s="71">
        <v>0</v>
      </c>
      <c r="BE89" s="71">
        <v>0</v>
      </c>
      <c r="BF89" s="71"/>
      <c r="BG89" s="72"/>
      <c r="BH89" s="71">
        <v>0</v>
      </c>
      <c r="BI89" s="71">
        <v>0</v>
      </c>
      <c r="BJ89" s="71">
        <v>52.777999999999999</v>
      </c>
      <c r="BK89" s="71">
        <v>0</v>
      </c>
      <c r="BL89" s="71">
        <v>25.055</v>
      </c>
      <c r="BM89" s="71">
        <v>0</v>
      </c>
      <c r="BN89" s="72"/>
      <c r="BO89" s="71">
        <v>0</v>
      </c>
      <c r="BP89" s="71">
        <v>0</v>
      </c>
      <c r="BQ89" s="71">
        <v>8</v>
      </c>
      <c r="BR89" s="71">
        <v>0</v>
      </c>
      <c r="BS89" s="71">
        <v>4</v>
      </c>
      <c r="BT89" s="71">
        <v>0</v>
      </c>
      <c r="BU89"/>
      <c r="BV89" s="70">
        <v>70.332999999999998</v>
      </c>
      <c r="BW89" s="70">
        <v>0</v>
      </c>
      <c r="BX89" s="70">
        <v>7.5</v>
      </c>
      <c r="BY89" s="70">
        <v>0</v>
      </c>
      <c r="BZ89" s="70">
        <v>0</v>
      </c>
      <c r="CA89" s="70">
        <v>0</v>
      </c>
      <c r="CB89" s="70">
        <v>0</v>
      </c>
      <c r="CC89" s="70">
        <v>0</v>
      </c>
      <c r="CD89" s="70">
        <v>0</v>
      </c>
    </row>
    <row r="90" spans="1:82">
      <c r="A90" s="70" t="s">
        <v>1821</v>
      </c>
      <c r="B90" s="70">
        <v>357</v>
      </c>
      <c r="C90" s="70">
        <v>19</v>
      </c>
      <c r="D90" s="70">
        <v>21</v>
      </c>
      <c r="E90" s="70">
        <v>2022</v>
      </c>
      <c r="F90" s="70" t="s">
        <v>161</v>
      </c>
      <c r="G90" s="70" t="s">
        <v>1802</v>
      </c>
      <c r="H90" s="70" t="s">
        <v>1803</v>
      </c>
      <c r="I90" s="148"/>
      <c r="J90" s="71">
        <v>29.956857660829371</v>
      </c>
      <c r="K90" s="71">
        <v>1.8575680440801186</v>
      </c>
      <c r="L90" s="71">
        <v>4.6614530084625665</v>
      </c>
      <c r="M90" s="71">
        <v>85.478357398510909</v>
      </c>
      <c r="N90" s="71">
        <v>74.662802241870139</v>
      </c>
      <c r="O90" s="71">
        <v>48.936203896451339</v>
      </c>
      <c r="P90" s="71">
        <v>45.489199296501013</v>
      </c>
      <c r="Q90" s="71">
        <v>3.6546986926822984</v>
      </c>
      <c r="R90" s="71">
        <v>0</v>
      </c>
      <c r="S90" s="71">
        <v>12.123216922809601</v>
      </c>
      <c r="T90" s="72"/>
      <c r="U90" s="71">
        <v>10000273</v>
      </c>
      <c r="V90" s="71">
        <v>942</v>
      </c>
      <c r="W90" s="71">
        <v>190</v>
      </c>
      <c r="X90" s="71">
        <v>25281</v>
      </c>
      <c r="Y90" s="71">
        <v>29347</v>
      </c>
      <c r="Z90" s="71">
        <v>34209</v>
      </c>
      <c r="AA90" s="71">
        <v>9939</v>
      </c>
      <c r="AB90" s="71">
        <v>62081</v>
      </c>
      <c r="AC90" s="71">
        <v>0</v>
      </c>
      <c r="AD90" s="71">
        <v>12.123216922809601</v>
      </c>
      <c r="AE90" s="72"/>
      <c r="AF90" s="71">
        <v>51023276.81496416</v>
      </c>
      <c r="AG90" s="71">
        <v>1458608.5083992302</v>
      </c>
      <c r="AH90" s="71">
        <v>1440530.3827573063</v>
      </c>
      <c r="AI90" s="71">
        <v>163966400.90651378</v>
      </c>
      <c r="AJ90" s="71">
        <v>144670759.85005406</v>
      </c>
      <c r="AK90" s="71">
        <v>0</v>
      </c>
      <c r="AL90" s="71">
        <v>0</v>
      </c>
      <c r="AM90" s="71">
        <v>8016351.5640881415</v>
      </c>
      <c r="AN90" s="71">
        <v>0</v>
      </c>
      <c r="AO90" s="71">
        <v>0</v>
      </c>
      <c r="AP90" s="71">
        <v>370575928.02677673</v>
      </c>
      <c r="AQ90" s="72"/>
      <c r="AR90" s="71">
        <v>1910</v>
      </c>
      <c r="AS90" s="71">
        <v>573</v>
      </c>
      <c r="AT90" s="71">
        <v>0</v>
      </c>
      <c r="AU90" s="71">
        <v>0</v>
      </c>
      <c r="AV90" s="71">
        <v>0</v>
      </c>
      <c r="AW90" s="71">
        <v>0</v>
      </c>
      <c r="AX90" s="71"/>
      <c r="AY90" s="72"/>
      <c r="AZ90" s="71">
        <v>8762.4999999999927</v>
      </c>
      <c r="BA90" s="71">
        <v>57613.000000000007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1822</v>
      </c>
      <c r="B91" s="70">
        <v>357</v>
      </c>
      <c r="C91" s="70">
        <v>20</v>
      </c>
      <c r="D91" s="70">
        <v>21</v>
      </c>
      <c r="E91" s="70">
        <v>2023</v>
      </c>
      <c r="F91" s="70" t="s">
        <v>1539</v>
      </c>
      <c r="G91" s="70" t="s">
        <v>1802</v>
      </c>
      <c r="H91" s="70" t="s">
        <v>1803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2000</v>
      </c>
      <c r="AS91" s="71">
        <v>572</v>
      </c>
      <c r="AT91" s="71">
        <v>0</v>
      </c>
      <c r="AU91" s="71">
        <v>0</v>
      </c>
      <c r="AV91" s="71">
        <v>0</v>
      </c>
      <c r="AW91" s="71">
        <v>0</v>
      </c>
      <c r="AX91" s="71"/>
      <c r="AY91" s="72"/>
      <c r="AZ91" s="71">
        <v>9283.7999999999829</v>
      </c>
      <c r="BA91" s="71">
        <v>57583.30000000001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1823</v>
      </c>
      <c r="B92" s="70">
        <v>357</v>
      </c>
      <c r="C92" s="70">
        <v>21</v>
      </c>
      <c r="D92" s="70">
        <v>21</v>
      </c>
      <c r="E92" s="70">
        <v>2024</v>
      </c>
      <c r="F92" s="70" t="s">
        <v>1554</v>
      </c>
      <c r="G92" s="70" t="s">
        <v>1802</v>
      </c>
      <c r="H92" s="70" t="s">
        <v>1803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1824</v>
      </c>
      <c r="B93" s="70">
        <v>35</v>
      </c>
      <c r="C93" s="70">
        <v>1</v>
      </c>
      <c r="D93" s="70">
        <v>3</v>
      </c>
      <c r="E93" s="70">
        <v>1990</v>
      </c>
      <c r="F93" s="70" t="s">
        <v>787</v>
      </c>
      <c r="G93" s="70" t="s">
        <v>1825</v>
      </c>
      <c r="H93" s="70" t="s">
        <v>1826</v>
      </c>
      <c r="I93" s="148"/>
      <c r="J93" s="71">
        <v>851.75834388921078</v>
      </c>
      <c r="K93" s="71">
        <v>8.020158182111107</v>
      </c>
      <c r="L93" s="71">
        <v>8.1946845642329222</v>
      </c>
      <c r="M93" s="71">
        <v>38.004785434262402</v>
      </c>
      <c r="N93" s="71">
        <v>49.987244982648839</v>
      </c>
      <c r="O93" s="71">
        <v>61.418141969604157</v>
      </c>
      <c r="P93" s="71">
        <v>64.659319222700589</v>
      </c>
      <c r="Q93" s="71">
        <v>3.9628966791142402</v>
      </c>
      <c r="R93" s="71">
        <v>0</v>
      </c>
      <c r="S93" s="71">
        <v>3.862921700523867</v>
      </c>
      <c r="T93" s="72"/>
      <c r="U93" s="71">
        <v>35938409</v>
      </c>
      <c r="V93" s="71">
        <v>2837</v>
      </c>
      <c r="W93" s="71">
        <v>87</v>
      </c>
      <c r="X93" s="71">
        <v>13590</v>
      </c>
      <c r="Y93" s="71">
        <v>16486</v>
      </c>
      <c r="Z93" s="71">
        <v>25262</v>
      </c>
      <c r="AA93" s="71">
        <v>15700</v>
      </c>
      <c r="AB93" s="71">
        <v>64344</v>
      </c>
      <c r="AC93" s="71">
        <v>0</v>
      </c>
      <c r="AD93" s="71">
        <v>3.862921700523867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1827</v>
      </c>
      <c r="B94" s="70">
        <v>36</v>
      </c>
      <c r="C94" s="70">
        <v>2</v>
      </c>
      <c r="D94" s="70">
        <v>3</v>
      </c>
      <c r="E94" s="70">
        <v>2005</v>
      </c>
      <c r="F94" s="70" t="s">
        <v>789</v>
      </c>
      <c r="G94" s="70" t="s">
        <v>1825</v>
      </c>
      <c r="H94" s="70" t="s">
        <v>1826</v>
      </c>
      <c r="I94" s="148"/>
      <c r="J94" s="71">
        <v>1283.2798478103421</v>
      </c>
      <c r="K94" s="71">
        <v>6.1132409307124682</v>
      </c>
      <c r="L94" s="71">
        <v>11.76600396643134</v>
      </c>
      <c r="M94" s="71">
        <v>83.874725829770995</v>
      </c>
      <c r="N94" s="71">
        <v>73.788135326395363</v>
      </c>
      <c r="O94" s="71">
        <v>87.995771127392544</v>
      </c>
      <c r="P94" s="71">
        <v>76.943580336431609</v>
      </c>
      <c r="Q94" s="71">
        <v>3.80898733315265</v>
      </c>
      <c r="R94" s="71">
        <v>0</v>
      </c>
      <c r="S94" s="71">
        <v>4.4699868588421454</v>
      </c>
      <c r="T94" s="72"/>
      <c r="U94" s="71">
        <v>56649230</v>
      </c>
      <c r="V94" s="71">
        <v>2774</v>
      </c>
      <c r="W94" s="71">
        <v>141</v>
      </c>
      <c r="X94" s="71">
        <v>14107</v>
      </c>
      <c r="Y94" s="71">
        <v>19925</v>
      </c>
      <c r="Z94" s="71">
        <v>41883</v>
      </c>
      <c r="AA94" s="71">
        <v>15301</v>
      </c>
      <c r="AB94" s="71">
        <v>64653</v>
      </c>
      <c r="AC94" s="71">
        <v>0</v>
      </c>
      <c r="AD94" s="71">
        <v>4.4699868588421454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1828</v>
      </c>
      <c r="B95" s="70">
        <v>37</v>
      </c>
      <c r="C95" s="70">
        <v>3</v>
      </c>
      <c r="D95" s="70">
        <v>3</v>
      </c>
      <c r="E95" s="70">
        <v>2006</v>
      </c>
      <c r="F95" s="70" t="s">
        <v>790</v>
      </c>
      <c r="G95" s="70" t="s">
        <v>1825</v>
      </c>
      <c r="H95" s="70" t="s">
        <v>1826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1829</v>
      </c>
      <c r="B96" s="70">
        <v>38</v>
      </c>
      <c r="C96" s="70">
        <v>4</v>
      </c>
      <c r="D96" s="70">
        <v>3</v>
      </c>
      <c r="E96" s="70">
        <v>2007</v>
      </c>
      <c r="F96" s="70" t="s">
        <v>791</v>
      </c>
      <c r="G96" s="70" t="s">
        <v>1825</v>
      </c>
      <c r="H96" s="70" t="s">
        <v>1826</v>
      </c>
      <c r="I96" s="148"/>
      <c r="J96" s="71">
        <v>1217.3510677715169</v>
      </c>
      <c r="K96" s="71">
        <v>5.7980416575578193</v>
      </c>
      <c r="L96" s="71">
        <v>15.178766227945941</v>
      </c>
      <c r="M96" s="71">
        <v>79.60918466345349</v>
      </c>
      <c r="N96" s="71">
        <v>76.222450979852951</v>
      </c>
      <c r="O96" s="71">
        <v>86.695141447461125</v>
      </c>
      <c r="P96" s="71">
        <v>78.446074666377143</v>
      </c>
      <c r="Q96" s="71">
        <v>3.9952766710111201</v>
      </c>
      <c r="R96" s="71">
        <v>0</v>
      </c>
      <c r="S96" s="71">
        <v>5.5470807119946457</v>
      </c>
      <c r="T96" s="72"/>
      <c r="U96" s="71">
        <v>59759087</v>
      </c>
      <c r="V96" s="71">
        <v>2449</v>
      </c>
      <c r="W96" s="71">
        <v>178</v>
      </c>
      <c r="X96" s="71">
        <v>16183</v>
      </c>
      <c r="Y96" s="71">
        <v>20222</v>
      </c>
      <c r="Z96" s="71">
        <v>42896</v>
      </c>
      <c r="AA96" s="71">
        <v>15362</v>
      </c>
      <c r="AB96" s="71">
        <v>64229</v>
      </c>
      <c r="AC96" s="71">
        <v>0</v>
      </c>
      <c r="AD96" s="71">
        <v>5.5470807119946457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1830</v>
      </c>
      <c r="B97" s="70">
        <v>39</v>
      </c>
      <c r="C97" s="70">
        <v>5</v>
      </c>
      <c r="D97" s="70">
        <v>3</v>
      </c>
      <c r="E97" s="70">
        <v>2008</v>
      </c>
      <c r="F97" s="70" t="s">
        <v>792</v>
      </c>
      <c r="G97" s="70" t="s">
        <v>1825</v>
      </c>
      <c r="H97" s="70" t="s">
        <v>1826</v>
      </c>
      <c r="I97" s="148"/>
      <c r="J97" s="71">
        <v>948.53500150326022</v>
      </c>
      <c r="K97" s="71">
        <v>4.3511201874391441</v>
      </c>
      <c r="L97" s="71">
        <v>13.565504468105109</v>
      </c>
      <c r="M97" s="71">
        <v>82.094952287028931</v>
      </c>
      <c r="N97" s="71">
        <v>74.403423588510165</v>
      </c>
      <c r="O97" s="71">
        <v>84.315845588006511</v>
      </c>
      <c r="P97" s="71">
        <v>76.244991489023519</v>
      </c>
      <c r="Q97" s="71">
        <v>3.9104312201645102</v>
      </c>
      <c r="R97" s="71">
        <v>0</v>
      </c>
      <c r="S97" s="71">
        <v>4.5481528639119677</v>
      </c>
      <c r="T97" s="72"/>
      <c r="U97" s="71">
        <v>48810296</v>
      </c>
      <c r="V97" s="71">
        <v>2449</v>
      </c>
      <c r="W97" s="71">
        <v>178</v>
      </c>
      <c r="X97" s="71">
        <v>16183</v>
      </c>
      <c r="Y97" s="71">
        <v>20296</v>
      </c>
      <c r="Z97" s="71">
        <v>43183</v>
      </c>
      <c r="AA97" s="71">
        <v>14948</v>
      </c>
      <c r="AB97" s="71">
        <v>63899</v>
      </c>
      <c r="AC97" s="71">
        <v>0</v>
      </c>
      <c r="AD97" s="71">
        <v>4.5481528639119677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1831</v>
      </c>
      <c r="B98" s="70">
        <v>40</v>
      </c>
      <c r="C98" s="70">
        <v>6</v>
      </c>
      <c r="D98" s="70">
        <v>3</v>
      </c>
      <c r="E98" s="70">
        <v>2009</v>
      </c>
      <c r="F98" s="70" t="s">
        <v>176</v>
      </c>
      <c r="G98" s="70" t="s">
        <v>1825</v>
      </c>
      <c r="H98" s="70" t="s">
        <v>1826</v>
      </c>
      <c r="I98" s="148"/>
      <c r="J98" s="71">
        <v>771.81601875631725</v>
      </c>
      <c r="K98" s="71">
        <v>4.1217404301546514</v>
      </c>
      <c r="L98" s="71">
        <v>11.95427094448848</v>
      </c>
      <c r="M98" s="71">
        <v>83.926026886500978</v>
      </c>
      <c r="N98" s="71">
        <v>64.818423656716689</v>
      </c>
      <c r="O98" s="71">
        <v>85.552740756356357</v>
      </c>
      <c r="P98" s="71">
        <v>72.708397958197878</v>
      </c>
      <c r="Q98" s="71">
        <v>3.7133085378816402</v>
      </c>
      <c r="R98" s="71">
        <v>0</v>
      </c>
      <c r="S98" s="71">
        <v>7.2068949369086459</v>
      </c>
      <c r="T98" s="72"/>
      <c r="U98" s="71">
        <v>34660069</v>
      </c>
      <c r="V98" s="71">
        <v>2553</v>
      </c>
      <c r="W98" s="71">
        <v>244</v>
      </c>
      <c r="X98" s="71">
        <v>17921</v>
      </c>
      <c r="Y98" s="71">
        <v>20485</v>
      </c>
      <c r="Z98" s="71">
        <v>43249</v>
      </c>
      <c r="AA98" s="71">
        <v>14634</v>
      </c>
      <c r="AB98" s="71">
        <v>63696</v>
      </c>
      <c r="AC98" s="71">
        <v>0</v>
      </c>
      <c r="AD98" s="71">
        <v>7.2068949369086459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146.38999999999999</v>
      </c>
      <c r="BK98" s="71">
        <v>0</v>
      </c>
      <c r="BL98" s="71">
        <v>0</v>
      </c>
      <c r="BM98" s="71">
        <v>3.5070000000000001</v>
      </c>
      <c r="BN98" s="72"/>
      <c r="BO98" s="71">
        <v>0</v>
      </c>
      <c r="BP98" s="71">
        <v>0</v>
      </c>
      <c r="BQ98" s="71">
        <v>13</v>
      </c>
      <c r="BR98" s="71">
        <v>0</v>
      </c>
      <c r="BS98" s="71">
        <v>0</v>
      </c>
      <c r="BT98" s="71">
        <v>1</v>
      </c>
      <c r="BU98"/>
      <c r="BV98" s="70">
        <v>149.89699999999999</v>
      </c>
      <c r="BW98" s="70">
        <v>0</v>
      </c>
      <c r="BX98" s="70">
        <v>0</v>
      </c>
      <c r="BY98" s="70">
        <v>0</v>
      </c>
      <c r="BZ98" s="70">
        <v>0</v>
      </c>
      <c r="CA98" s="70">
        <v>0</v>
      </c>
      <c r="CB98" s="70">
        <v>0</v>
      </c>
      <c r="CC98" s="70">
        <v>0</v>
      </c>
      <c r="CD98" s="70">
        <v>0</v>
      </c>
    </row>
    <row r="99" spans="1:82">
      <c r="A99" s="70" t="s">
        <v>1832</v>
      </c>
      <c r="B99" s="70">
        <v>41</v>
      </c>
      <c r="C99" s="70">
        <v>7</v>
      </c>
      <c r="D99" s="70">
        <v>3</v>
      </c>
      <c r="E99" s="70">
        <v>2010</v>
      </c>
      <c r="F99" s="70" t="s">
        <v>177</v>
      </c>
      <c r="G99" s="70" t="s">
        <v>1825</v>
      </c>
      <c r="H99" s="70" t="s">
        <v>1826</v>
      </c>
      <c r="I99" s="148"/>
      <c r="J99" s="71">
        <v>807.74810429761055</v>
      </c>
      <c r="K99" s="71">
        <v>4.4136109823460368</v>
      </c>
      <c r="L99" s="71">
        <v>11.480889203935011</v>
      </c>
      <c r="M99" s="71">
        <v>80.291708451633852</v>
      </c>
      <c r="N99" s="71">
        <v>73.002491262846675</v>
      </c>
      <c r="O99" s="71">
        <v>85.63746769612473</v>
      </c>
      <c r="P99" s="71">
        <v>73.444550385291379</v>
      </c>
      <c r="Q99" s="71">
        <v>3.8563387116190402</v>
      </c>
      <c r="R99" s="71">
        <v>0</v>
      </c>
      <c r="S99" s="71">
        <v>6.9340418357165214</v>
      </c>
      <c r="T99" s="72"/>
      <c r="U99" s="71">
        <v>39619997</v>
      </c>
      <c r="V99" s="71">
        <v>2553</v>
      </c>
      <c r="W99" s="71">
        <v>244</v>
      </c>
      <c r="X99" s="71">
        <v>17921</v>
      </c>
      <c r="Y99" s="71">
        <v>20737</v>
      </c>
      <c r="Z99" s="71">
        <v>43493</v>
      </c>
      <c r="AA99" s="71">
        <v>14413</v>
      </c>
      <c r="AB99" s="71">
        <v>63386</v>
      </c>
      <c r="AC99" s="71">
        <v>0</v>
      </c>
      <c r="AD99" s="71">
        <v>6.9340418357165214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192.82599999999999</v>
      </c>
      <c r="BK99" s="71">
        <v>0</v>
      </c>
      <c r="BL99" s="71">
        <v>0</v>
      </c>
      <c r="BM99" s="71">
        <v>3.2989999999999999</v>
      </c>
      <c r="BN99" s="72"/>
      <c r="BO99" s="71">
        <v>0</v>
      </c>
      <c r="BP99" s="71">
        <v>0</v>
      </c>
      <c r="BQ99" s="71">
        <v>12</v>
      </c>
      <c r="BR99" s="71">
        <v>0</v>
      </c>
      <c r="BS99" s="71">
        <v>0</v>
      </c>
      <c r="BT99" s="71">
        <v>1</v>
      </c>
      <c r="BU99"/>
      <c r="BV99" s="70">
        <v>154.02500000000001</v>
      </c>
      <c r="BW99" s="70">
        <v>0</v>
      </c>
      <c r="BX99" s="70">
        <v>17.2</v>
      </c>
      <c r="BY99" s="70">
        <v>0</v>
      </c>
      <c r="BZ99" s="70">
        <v>24.9</v>
      </c>
      <c r="CA99" s="70">
        <v>0</v>
      </c>
      <c r="CB99" s="70">
        <v>0</v>
      </c>
      <c r="CC99" s="70">
        <v>0</v>
      </c>
      <c r="CD99" s="70">
        <v>0</v>
      </c>
    </row>
    <row r="100" spans="1:82">
      <c r="A100" s="70" t="s">
        <v>1833</v>
      </c>
      <c r="B100" s="70">
        <v>42</v>
      </c>
      <c r="C100" s="70">
        <v>8</v>
      </c>
      <c r="D100" s="70">
        <v>3</v>
      </c>
      <c r="E100" s="70">
        <v>2011</v>
      </c>
      <c r="F100" s="70" t="s">
        <v>178</v>
      </c>
      <c r="G100" s="70" t="s">
        <v>1825</v>
      </c>
      <c r="H100" s="70" t="s">
        <v>1826</v>
      </c>
      <c r="I100" s="148"/>
      <c r="J100" s="71">
        <v>843.85459153111083</v>
      </c>
      <c r="K100" s="71">
        <v>6.3380879065482434</v>
      </c>
      <c r="L100" s="71">
        <v>12.232637322111239</v>
      </c>
      <c r="M100" s="71">
        <v>97.750645866231707</v>
      </c>
      <c r="N100" s="71">
        <v>78.635743923579227</v>
      </c>
      <c r="O100" s="71">
        <v>84.558497266174996</v>
      </c>
      <c r="P100" s="71">
        <v>70.431398987703645</v>
      </c>
      <c r="Q100" s="71">
        <v>4.4153289391599504</v>
      </c>
      <c r="R100" s="71">
        <v>0</v>
      </c>
      <c r="S100" s="71">
        <v>8.1856696327782608</v>
      </c>
      <c r="T100" s="72"/>
      <c r="U100" s="71">
        <v>38391935</v>
      </c>
      <c r="V100" s="71">
        <v>2553</v>
      </c>
      <c r="W100" s="71">
        <v>244</v>
      </c>
      <c r="X100" s="71">
        <v>17921</v>
      </c>
      <c r="Y100" s="71">
        <v>20895</v>
      </c>
      <c r="Z100" s="71">
        <v>43878</v>
      </c>
      <c r="AA100" s="71">
        <v>14233</v>
      </c>
      <c r="AB100" s="71">
        <v>62917</v>
      </c>
      <c r="AC100" s="71">
        <v>0</v>
      </c>
      <c r="AD100" s="71">
        <v>8.1856696327782608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184.86699999999999</v>
      </c>
      <c r="BK100" s="71">
        <v>0</v>
      </c>
      <c r="BL100" s="71">
        <v>0</v>
      </c>
      <c r="BM100" s="71">
        <v>3.0270000000000001</v>
      </c>
      <c r="BN100" s="72"/>
      <c r="BO100" s="71">
        <v>0</v>
      </c>
      <c r="BP100" s="71">
        <v>0</v>
      </c>
      <c r="BQ100" s="71">
        <v>12</v>
      </c>
      <c r="BR100" s="71">
        <v>0</v>
      </c>
      <c r="BS100" s="71">
        <v>0</v>
      </c>
      <c r="BT100" s="71">
        <v>1</v>
      </c>
      <c r="BU100"/>
      <c r="BV100" s="70">
        <v>131.542</v>
      </c>
      <c r="BW100" s="70">
        <v>0</v>
      </c>
      <c r="BX100" s="70">
        <v>24.981999999999999</v>
      </c>
      <c r="BY100" s="70">
        <v>0</v>
      </c>
      <c r="BZ100" s="70">
        <v>31.37</v>
      </c>
      <c r="CA100" s="70">
        <v>0</v>
      </c>
      <c r="CB100" s="70">
        <v>0</v>
      </c>
      <c r="CC100" s="70">
        <v>0</v>
      </c>
      <c r="CD100" s="70">
        <v>0</v>
      </c>
    </row>
    <row r="101" spans="1:82">
      <c r="A101" s="70" t="s">
        <v>1834</v>
      </c>
      <c r="B101" s="70">
        <v>43</v>
      </c>
      <c r="C101" s="70">
        <v>9</v>
      </c>
      <c r="D101" s="70">
        <v>3</v>
      </c>
      <c r="E101" s="70">
        <v>2012</v>
      </c>
      <c r="F101" s="70" t="s">
        <v>179</v>
      </c>
      <c r="G101" s="70" t="s">
        <v>1825</v>
      </c>
      <c r="H101" s="70" t="s">
        <v>1826</v>
      </c>
      <c r="I101" s="148"/>
      <c r="J101" s="71">
        <v>884.39817762149949</v>
      </c>
      <c r="K101" s="71">
        <v>6.0056914194725213</v>
      </c>
      <c r="L101" s="71">
        <v>12.25711638457822</v>
      </c>
      <c r="M101" s="71">
        <v>106.8626969284775</v>
      </c>
      <c r="N101" s="71">
        <v>94.12357439017461</v>
      </c>
      <c r="O101" s="71">
        <v>85.013503561385349</v>
      </c>
      <c r="P101" s="71">
        <v>70.926674362875417</v>
      </c>
      <c r="Q101" s="71">
        <v>5.0509886639944597</v>
      </c>
      <c r="R101" s="71">
        <v>0</v>
      </c>
      <c r="S101" s="71">
        <v>7.9188134554765739</v>
      </c>
      <c r="T101" s="72"/>
      <c r="U101" s="71">
        <v>39469072</v>
      </c>
      <c r="V101" s="71">
        <v>2553</v>
      </c>
      <c r="W101" s="71">
        <v>244</v>
      </c>
      <c r="X101" s="71">
        <v>17921</v>
      </c>
      <c r="Y101" s="71">
        <v>22903</v>
      </c>
      <c r="Z101" s="71">
        <v>44464</v>
      </c>
      <c r="AA101" s="71">
        <v>14252</v>
      </c>
      <c r="AB101" s="71">
        <v>66246</v>
      </c>
      <c r="AC101" s="71">
        <v>0</v>
      </c>
      <c r="AD101" s="71">
        <v>7.9188134554765739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212.44499999999999</v>
      </c>
      <c r="BK101" s="71">
        <v>0</v>
      </c>
      <c r="BL101" s="71">
        <v>0</v>
      </c>
      <c r="BM101" s="71">
        <v>3.35</v>
      </c>
      <c r="BN101" s="72"/>
      <c r="BO101" s="71">
        <v>0</v>
      </c>
      <c r="BP101" s="71">
        <v>0</v>
      </c>
      <c r="BQ101" s="71">
        <v>13</v>
      </c>
      <c r="BR101" s="71">
        <v>0</v>
      </c>
      <c r="BS101" s="71">
        <v>0</v>
      </c>
      <c r="BT101" s="71">
        <v>1</v>
      </c>
      <c r="BU101"/>
      <c r="BV101" s="70">
        <v>169.99700000000001</v>
      </c>
      <c r="BW101" s="70">
        <v>0</v>
      </c>
      <c r="BX101" s="70">
        <v>18.960999999999999</v>
      </c>
      <c r="BY101" s="70">
        <v>0</v>
      </c>
      <c r="BZ101" s="70">
        <v>26.837</v>
      </c>
      <c r="CA101" s="70">
        <v>0</v>
      </c>
      <c r="CB101" s="70">
        <v>0</v>
      </c>
      <c r="CC101" s="70">
        <v>0</v>
      </c>
      <c r="CD101" s="70">
        <v>0</v>
      </c>
    </row>
    <row r="102" spans="1:82">
      <c r="A102" s="70" t="s">
        <v>1835</v>
      </c>
      <c r="B102" s="70">
        <v>44</v>
      </c>
      <c r="C102" s="70">
        <v>10</v>
      </c>
      <c r="D102" s="70">
        <v>3</v>
      </c>
      <c r="E102" s="70">
        <v>2013</v>
      </c>
      <c r="F102" s="70" t="s">
        <v>180</v>
      </c>
      <c r="G102" s="1064" t="s">
        <v>1825</v>
      </c>
      <c r="H102" s="70" t="s">
        <v>1826</v>
      </c>
      <c r="I102" s="148"/>
      <c r="J102" s="71">
        <v>953.5056416122984</v>
      </c>
      <c r="K102" s="71">
        <v>5.3546436540317313</v>
      </c>
      <c r="L102" s="71">
        <v>11.76136593111625</v>
      </c>
      <c r="M102" s="71">
        <v>104.2977303379316</v>
      </c>
      <c r="N102" s="71">
        <v>93.156656491480746</v>
      </c>
      <c r="O102" s="71">
        <v>82.481842763364284</v>
      </c>
      <c r="P102" s="71">
        <v>70.994112029438753</v>
      </c>
      <c r="Q102" s="71">
        <v>5.0911123353154597</v>
      </c>
      <c r="R102" s="71">
        <v>0</v>
      </c>
      <c r="S102" s="71">
        <v>8.4864132561758083</v>
      </c>
      <c r="T102" s="72"/>
      <c r="U102" s="71">
        <v>39875200</v>
      </c>
      <c r="V102" s="71">
        <v>2553</v>
      </c>
      <c r="W102" s="71">
        <v>244</v>
      </c>
      <c r="X102" s="71">
        <v>17921</v>
      </c>
      <c r="Y102" s="71">
        <v>22934</v>
      </c>
      <c r="Z102" s="71">
        <v>45066</v>
      </c>
      <c r="AA102" s="71">
        <v>14212</v>
      </c>
      <c r="AB102" s="71">
        <v>65815</v>
      </c>
      <c r="AC102" s="71">
        <v>0</v>
      </c>
      <c r="AD102" s="71">
        <v>8.4864132561758083</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220.49700000000001</v>
      </c>
      <c r="BK102" s="71">
        <v>0</v>
      </c>
      <c r="BL102" s="71">
        <v>3.7879999999999998</v>
      </c>
      <c r="BM102" s="71">
        <v>0</v>
      </c>
      <c r="BN102" s="72"/>
      <c r="BO102" s="71">
        <v>0</v>
      </c>
      <c r="BP102" s="71">
        <v>0</v>
      </c>
      <c r="BQ102" s="71">
        <v>14</v>
      </c>
      <c r="BR102" s="71">
        <v>0</v>
      </c>
      <c r="BS102" s="71">
        <v>1</v>
      </c>
      <c r="BT102" s="71">
        <v>0</v>
      </c>
      <c r="BU102"/>
      <c r="BV102" s="70">
        <v>169.821</v>
      </c>
      <c r="BW102" s="70">
        <v>0</v>
      </c>
      <c r="BX102" s="70">
        <v>25.39</v>
      </c>
      <c r="BY102" s="70">
        <v>0</v>
      </c>
      <c r="BZ102" s="70">
        <v>29.074000000000002</v>
      </c>
      <c r="CA102" s="70">
        <v>0</v>
      </c>
      <c r="CB102" s="70">
        <v>0</v>
      </c>
      <c r="CC102" s="70">
        <v>0</v>
      </c>
      <c r="CD102" s="70">
        <v>0</v>
      </c>
    </row>
    <row r="103" spans="1:82">
      <c r="A103" s="70" t="s">
        <v>1836</v>
      </c>
      <c r="B103" s="70">
        <v>45</v>
      </c>
      <c r="C103" s="70">
        <v>11</v>
      </c>
      <c r="D103" s="70">
        <v>3</v>
      </c>
      <c r="E103" s="70">
        <v>2014</v>
      </c>
      <c r="F103" s="70" t="s">
        <v>181</v>
      </c>
      <c r="G103" s="1064" t="s">
        <v>1825</v>
      </c>
      <c r="H103" s="70" t="s">
        <v>1826</v>
      </c>
      <c r="I103" s="148"/>
      <c r="J103" s="71">
        <v>911.17084447741547</v>
      </c>
      <c r="K103" s="71">
        <v>5.5744714754107214</v>
      </c>
      <c r="L103" s="71">
        <v>11.381945558495429</v>
      </c>
      <c r="M103" s="71">
        <v>107.3606507118164</v>
      </c>
      <c r="N103" s="71">
        <v>91.320529187940025</v>
      </c>
      <c r="O103" s="71">
        <v>78.927212114527336</v>
      </c>
      <c r="P103" s="71">
        <v>70.750526435754466</v>
      </c>
      <c r="Q103" s="71">
        <v>4.8515922934375997</v>
      </c>
      <c r="R103" s="71">
        <v>0</v>
      </c>
      <c r="S103" s="71">
        <v>8.8241365266409808</v>
      </c>
      <c r="T103" s="72"/>
      <c r="U103" s="71">
        <v>42355641</v>
      </c>
      <c r="V103" s="71">
        <v>2301</v>
      </c>
      <c r="W103" s="71">
        <v>200</v>
      </c>
      <c r="X103" s="71">
        <v>19044</v>
      </c>
      <c r="Y103" s="71">
        <v>23153</v>
      </c>
      <c r="Z103" s="71">
        <v>45419</v>
      </c>
      <c r="AA103" s="71">
        <v>14090</v>
      </c>
      <c r="AB103" s="71">
        <v>65370</v>
      </c>
      <c r="AC103" s="71">
        <v>0</v>
      </c>
      <c r="AD103" s="71">
        <v>8.8241365266409808</v>
      </c>
      <c r="AE103" s="72"/>
      <c r="AF103" s="71"/>
      <c r="AG103" s="71"/>
      <c r="AH103" s="71"/>
      <c r="AI103" s="71"/>
      <c r="AJ103" s="71"/>
      <c r="AK103" s="71"/>
      <c r="AL103" s="71"/>
      <c r="AM103" s="71"/>
      <c r="AN103" s="71"/>
      <c r="AO103" s="71"/>
      <c r="AP103" s="71"/>
      <c r="AQ103" s="72"/>
      <c r="AR103" s="71">
        <v>1260</v>
      </c>
      <c r="AS103" s="71">
        <v>261</v>
      </c>
      <c r="AT103" s="71">
        <v>1</v>
      </c>
      <c r="AU103" s="71">
        <v>0</v>
      </c>
      <c r="AV103" s="71">
        <v>0</v>
      </c>
      <c r="AW103" s="71">
        <v>0</v>
      </c>
      <c r="AX103" s="71"/>
      <c r="AY103" s="72"/>
      <c r="AZ103" s="71">
        <v>5145.1000000000004</v>
      </c>
      <c r="BA103" s="71">
        <v>19688</v>
      </c>
      <c r="BB103" s="71">
        <v>3</v>
      </c>
      <c r="BC103" s="71">
        <v>0</v>
      </c>
      <c r="BD103" s="71">
        <v>0</v>
      </c>
      <c r="BE103" s="71">
        <v>0</v>
      </c>
      <c r="BF103" s="71"/>
      <c r="BG103" s="72"/>
      <c r="BH103" s="71">
        <v>0</v>
      </c>
      <c r="BI103" s="71">
        <v>0</v>
      </c>
      <c r="BJ103" s="71">
        <v>226.43299999999999</v>
      </c>
      <c r="BK103" s="71">
        <v>0</v>
      </c>
      <c r="BL103" s="71">
        <v>3.5840000000000001</v>
      </c>
      <c r="BM103" s="71">
        <v>0</v>
      </c>
      <c r="BN103" s="72"/>
      <c r="BO103" s="71">
        <v>0</v>
      </c>
      <c r="BP103" s="71">
        <v>0</v>
      </c>
      <c r="BQ103" s="71">
        <v>15</v>
      </c>
      <c r="BR103" s="71">
        <v>0</v>
      </c>
      <c r="BS103" s="71">
        <v>1</v>
      </c>
      <c r="BT103" s="71">
        <v>0</v>
      </c>
      <c r="BU103"/>
      <c r="BV103" s="70">
        <v>172.19800000000001</v>
      </c>
      <c r="BW103" s="70">
        <v>0</v>
      </c>
      <c r="BX103" s="70">
        <v>28.097999999999999</v>
      </c>
      <c r="BY103" s="70">
        <v>0</v>
      </c>
      <c r="BZ103" s="70">
        <v>29.721</v>
      </c>
      <c r="CA103" s="70">
        <v>0</v>
      </c>
      <c r="CB103" s="70">
        <v>0</v>
      </c>
      <c r="CC103" s="70">
        <v>0</v>
      </c>
      <c r="CD103" s="70">
        <v>0</v>
      </c>
    </row>
    <row r="104" spans="1:82">
      <c r="A104" s="70" t="s">
        <v>1837</v>
      </c>
      <c r="B104" s="70">
        <v>46</v>
      </c>
      <c r="C104" s="70">
        <v>12</v>
      </c>
      <c r="D104" s="70">
        <v>3</v>
      </c>
      <c r="E104" s="70">
        <v>2015</v>
      </c>
      <c r="F104" s="70" t="s">
        <v>182</v>
      </c>
      <c r="G104" s="70" t="s">
        <v>1825</v>
      </c>
      <c r="H104" s="70" t="s">
        <v>1826</v>
      </c>
      <c r="I104" s="148"/>
      <c r="J104" s="71">
        <v>767.20096094903397</v>
      </c>
      <c r="K104" s="71">
        <v>5.3337221216429143</v>
      </c>
      <c r="L104" s="71">
        <v>11.46131489737312</v>
      </c>
      <c r="M104" s="71">
        <v>119.45903702970941</v>
      </c>
      <c r="N104" s="71">
        <v>86.078507110207667</v>
      </c>
      <c r="O104" s="71">
        <v>78.415830773742186</v>
      </c>
      <c r="P104" s="71">
        <v>69.846591911449181</v>
      </c>
      <c r="Q104" s="71">
        <v>4.6834262855699098</v>
      </c>
      <c r="R104" s="71">
        <v>0</v>
      </c>
      <c r="S104" s="71">
        <v>7.6615303401099029</v>
      </c>
      <c r="T104" s="72"/>
      <c r="U104" s="71">
        <v>39845990</v>
      </c>
      <c r="V104" s="71">
        <v>2301</v>
      </c>
      <c r="W104" s="71">
        <v>200</v>
      </c>
      <c r="X104" s="71">
        <v>19044</v>
      </c>
      <c r="Y104" s="71">
        <v>23139</v>
      </c>
      <c r="Z104" s="71">
        <v>45559</v>
      </c>
      <c r="AA104" s="71">
        <v>13899</v>
      </c>
      <c r="AB104" s="71">
        <v>64462</v>
      </c>
      <c r="AC104" s="71">
        <v>0</v>
      </c>
      <c r="AD104" s="71">
        <v>7.6615303401099029</v>
      </c>
      <c r="AE104" s="72"/>
      <c r="AF104" s="71">
        <v>430537217.10383427</v>
      </c>
      <c r="AG104" s="71">
        <v>4178619.0021589422</v>
      </c>
      <c r="AH104" s="71">
        <v>2193764.2539045452</v>
      </c>
      <c r="AI104" s="71">
        <v>146061171.31768271</v>
      </c>
      <c r="AJ104" s="71">
        <v>126857333.68639161</v>
      </c>
      <c r="AK104" s="71">
        <v>0</v>
      </c>
      <c r="AL104" s="71">
        <v>0</v>
      </c>
      <c r="AM104" s="71">
        <v>8834246.692080237</v>
      </c>
      <c r="AN104" s="71">
        <v>0</v>
      </c>
      <c r="AO104" s="71">
        <v>0</v>
      </c>
      <c r="AP104" s="71">
        <v>718662352.05605233</v>
      </c>
      <c r="AQ104" s="72"/>
      <c r="AR104" s="71">
        <v>1393</v>
      </c>
      <c r="AS104" s="71">
        <v>427</v>
      </c>
      <c r="AT104" s="71">
        <v>0</v>
      </c>
      <c r="AU104" s="71">
        <v>0</v>
      </c>
      <c r="AV104" s="71">
        <v>0</v>
      </c>
      <c r="AW104" s="71">
        <v>0</v>
      </c>
      <c r="AX104" s="71"/>
      <c r="AY104" s="72"/>
      <c r="AZ104" s="71">
        <v>5798</v>
      </c>
      <c r="BA104" s="71">
        <v>29907</v>
      </c>
      <c r="BB104" s="71">
        <v>0</v>
      </c>
      <c r="BC104" s="71">
        <v>0</v>
      </c>
      <c r="BD104" s="71">
        <v>0</v>
      </c>
      <c r="BE104" s="71">
        <v>0</v>
      </c>
      <c r="BF104" s="71"/>
      <c r="BG104" s="72"/>
      <c r="BH104" s="71">
        <v>0</v>
      </c>
      <c r="BI104" s="71">
        <v>0</v>
      </c>
      <c r="BJ104" s="71">
        <v>166.322</v>
      </c>
      <c r="BK104" s="71">
        <v>0</v>
      </c>
      <c r="BL104" s="71">
        <v>3.45</v>
      </c>
      <c r="BM104" s="71">
        <v>0</v>
      </c>
      <c r="BN104" s="72"/>
      <c r="BO104" s="71">
        <v>0</v>
      </c>
      <c r="BP104" s="71">
        <v>0</v>
      </c>
      <c r="BQ104" s="71">
        <v>15</v>
      </c>
      <c r="BR104" s="71">
        <v>0</v>
      </c>
      <c r="BS104" s="71">
        <v>1</v>
      </c>
      <c r="BT104" s="71">
        <v>0</v>
      </c>
      <c r="BU104"/>
      <c r="BV104" s="70">
        <v>169.77199999999999</v>
      </c>
      <c r="BW104" s="70">
        <v>0</v>
      </c>
      <c r="BX104" s="70">
        <v>0</v>
      </c>
      <c r="BY104" s="70">
        <v>0</v>
      </c>
      <c r="BZ104" s="70">
        <v>0</v>
      </c>
      <c r="CA104" s="70">
        <v>0</v>
      </c>
      <c r="CB104" s="70">
        <v>0</v>
      </c>
      <c r="CC104" s="70">
        <v>0</v>
      </c>
      <c r="CD104" s="70">
        <v>0</v>
      </c>
    </row>
    <row r="105" spans="1:82">
      <c r="A105" s="70" t="s">
        <v>1838</v>
      </c>
      <c r="B105" s="70">
        <v>47</v>
      </c>
      <c r="C105" s="70">
        <v>13</v>
      </c>
      <c r="D105" s="70">
        <v>3</v>
      </c>
      <c r="E105" s="70">
        <v>2016</v>
      </c>
      <c r="F105" s="70" t="s">
        <v>155</v>
      </c>
      <c r="G105" s="70" t="s">
        <v>1825</v>
      </c>
      <c r="H105" s="70" t="s">
        <v>1826</v>
      </c>
      <c r="I105" s="148"/>
      <c r="J105" s="71">
        <v>929.84005784574583</v>
      </c>
      <c r="K105" s="71">
        <v>4.955034997305753</v>
      </c>
      <c r="L105" s="71">
        <v>11.380647858029361</v>
      </c>
      <c r="M105" s="71">
        <v>87.381201592061728</v>
      </c>
      <c r="N105" s="71">
        <v>76.917394886893632</v>
      </c>
      <c r="O105" s="71">
        <v>78.089296957250369</v>
      </c>
      <c r="P105" s="71">
        <v>68.245608285816857</v>
      </c>
      <c r="Q105" s="71">
        <v>4.5335167076360809</v>
      </c>
      <c r="R105" s="71">
        <v>0</v>
      </c>
      <c r="S105" s="71">
        <v>7.6062261301871619</v>
      </c>
      <c r="T105" s="72"/>
      <c r="U105" s="71">
        <v>43517951</v>
      </c>
      <c r="V105" s="71">
        <v>2301</v>
      </c>
      <c r="W105" s="71">
        <v>200</v>
      </c>
      <c r="X105" s="71">
        <v>19044</v>
      </c>
      <c r="Y105" s="71">
        <v>23484</v>
      </c>
      <c r="Z105" s="71">
        <v>45927</v>
      </c>
      <c r="AA105" s="71">
        <v>14046</v>
      </c>
      <c r="AB105" s="71">
        <v>64185</v>
      </c>
      <c r="AC105" s="71">
        <v>0</v>
      </c>
      <c r="AD105" s="71">
        <v>7.6062261301871619</v>
      </c>
      <c r="AE105" s="72"/>
      <c r="AF105" s="71">
        <v>522673986.94744807</v>
      </c>
      <c r="AG105" s="71">
        <v>3725487.7278912221</v>
      </c>
      <c r="AH105" s="71">
        <v>1967153.670874693</v>
      </c>
      <c r="AI105" s="71">
        <v>135930972.07270491</v>
      </c>
      <c r="AJ105" s="71">
        <v>110516457.770761</v>
      </c>
      <c r="AK105" s="71">
        <v>0</v>
      </c>
      <c r="AL105" s="71">
        <v>0</v>
      </c>
      <c r="AM105" s="71">
        <v>8803118.8544159345</v>
      </c>
      <c r="AN105" s="71">
        <v>0</v>
      </c>
      <c r="AO105" s="71">
        <v>0</v>
      </c>
      <c r="AP105" s="71">
        <v>783617177.04409575</v>
      </c>
      <c r="AQ105" s="72"/>
      <c r="AR105" s="71">
        <v>1569</v>
      </c>
      <c r="AS105" s="71">
        <v>506</v>
      </c>
      <c r="AT105" s="71">
        <v>0</v>
      </c>
      <c r="AU105" s="71">
        <v>0</v>
      </c>
      <c r="AV105" s="71">
        <v>0</v>
      </c>
      <c r="AW105" s="71">
        <v>0</v>
      </c>
      <c r="AX105" s="71"/>
      <c r="AY105" s="72"/>
      <c r="AZ105" s="71">
        <v>6708.2</v>
      </c>
      <c r="BA105" s="71">
        <v>35920.699999999997</v>
      </c>
      <c r="BB105" s="71">
        <v>0</v>
      </c>
      <c r="BC105" s="71">
        <v>0</v>
      </c>
      <c r="BD105" s="71">
        <v>0</v>
      </c>
      <c r="BE105" s="71">
        <v>0</v>
      </c>
      <c r="BF105" s="71"/>
      <c r="BG105" s="72"/>
      <c r="BH105" s="71">
        <v>0</v>
      </c>
      <c r="BI105" s="71">
        <v>0</v>
      </c>
      <c r="BJ105" s="71">
        <v>165.48699999999999</v>
      </c>
      <c r="BK105" s="71">
        <v>0</v>
      </c>
      <c r="BL105" s="71">
        <v>6.5890000000000004</v>
      </c>
      <c r="BM105" s="71">
        <v>0</v>
      </c>
      <c r="BN105" s="72"/>
      <c r="BO105" s="71">
        <v>0</v>
      </c>
      <c r="BP105" s="71">
        <v>0</v>
      </c>
      <c r="BQ105" s="71">
        <v>14</v>
      </c>
      <c r="BR105" s="71">
        <v>0</v>
      </c>
      <c r="BS105" s="71">
        <v>2</v>
      </c>
      <c r="BT105" s="71">
        <v>0</v>
      </c>
      <c r="BU105"/>
      <c r="BV105" s="70">
        <v>168.65899999999999</v>
      </c>
      <c r="BW105" s="70">
        <v>0</v>
      </c>
      <c r="BX105" s="70">
        <v>0</v>
      </c>
      <c r="BY105" s="70">
        <v>0</v>
      </c>
      <c r="BZ105" s="70">
        <v>0</v>
      </c>
      <c r="CA105" s="70">
        <v>3.4169999999999998</v>
      </c>
      <c r="CB105" s="70">
        <v>0</v>
      </c>
      <c r="CC105" s="70">
        <v>0</v>
      </c>
      <c r="CD105" s="70">
        <v>0</v>
      </c>
    </row>
    <row r="106" spans="1:82">
      <c r="A106" s="70" t="s">
        <v>1839</v>
      </c>
      <c r="B106" s="70">
        <v>48</v>
      </c>
      <c r="C106" s="70">
        <v>14</v>
      </c>
      <c r="D106" s="70">
        <v>3</v>
      </c>
      <c r="E106" s="70">
        <v>2017</v>
      </c>
      <c r="F106" s="70" t="s">
        <v>156</v>
      </c>
      <c r="G106" s="70" t="s">
        <v>1825</v>
      </c>
      <c r="H106" s="70" t="s">
        <v>1826</v>
      </c>
      <c r="I106" s="148"/>
      <c r="J106" s="71">
        <v>864.58309164660102</v>
      </c>
      <c r="K106" s="71">
        <v>4.9334474734714426</v>
      </c>
      <c r="L106" s="71">
        <v>11.332770254937307</v>
      </c>
      <c r="M106" s="71">
        <v>79.470287239072377</v>
      </c>
      <c r="N106" s="71">
        <v>84.690134532739876</v>
      </c>
      <c r="O106" s="71">
        <v>77.432235537714774</v>
      </c>
      <c r="P106" s="71">
        <v>67.856748219942602</v>
      </c>
      <c r="Q106" s="71">
        <v>4.3738344590870097</v>
      </c>
      <c r="R106" s="71">
        <v>0</v>
      </c>
      <c r="S106" s="71">
        <v>5.6873662301243222</v>
      </c>
      <c r="T106" s="72"/>
      <c r="U106" s="71">
        <v>47740661</v>
      </c>
      <c r="V106" s="71">
        <v>2301</v>
      </c>
      <c r="W106" s="71">
        <v>200</v>
      </c>
      <c r="X106" s="71">
        <v>19044</v>
      </c>
      <c r="Y106" s="71">
        <v>23994</v>
      </c>
      <c r="Z106" s="71">
        <v>46296</v>
      </c>
      <c r="AA106" s="71">
        <v>14055</v>
      </c>
      <c r="AB106" s="71">
        <v>64036</v>
      </c>
      <c r="AC106" s="71">
        <v>0</v>
      </c>
      <c r="AD106" s="71">
        <v>5.6873662301243222</v>
      </c>
      <c r="AE106" s="72"/>
      <c r="AF106" s="71">
        <v>534889835.2510097</v>
      </c>
      <c r="AG106" s="71">
        <v>3754139.5911176521</v>
      </c>
      <c r="AH106" s="71">
        <v>2354606.1474291142</v>
      </c>
      <c r="AI106" s="71">
        <v>128629977.6376453</v>
      </c>
      <c r="AJ106" s="71">
        <v>124630748.9997417</v>
      </c>
      <c r="AK106" s="71">
        <v>0</v>
      </c>
      <c r="AL106" s="71">
        <v>0</v>
      </c>
      <c r="AM106" s="71">
        <v>8796425.6669857763</v>
      </c>
      <c r="AN106" s="71">
        <v>0</v>
      </c>
      <c r="AO106" s="71">
        <v>0</v>
      </c>
      <c r="AP106" s="71">
        <v>803055733.29392922</v>
      </c>
      <c r="AQ106" s="72"/>
      <c r="AR106" s="71">
        <v>1692</v>
      </c>
      <c r="AS106" s="71">
        <v>564</v>
      </c>
      <c r="AT106" s="71">
        <v>0</v>
      </c>
      <c r="AU106" s="71">
        <v>0</v>
      </c>
      <c r="AV106" s="71">
        <v>0</v>
      </c>
      <c r="AW106" s="71">
        <v>0</v>
      </c>
      <c r="AX106" s="71"/>
      <c r="AY106" s="72"/>
      <c r="AZ106" s="71">
        <v>7371.1999999999989</v>
      </c>
      <c r="BA106" s="71">
        <v>39576</v>
      </c>
      <c r="BB106" s="71">
        <v>0</v>
      </c>
      <c r="BC106" s="71">
        <v>0</v>
      </c>
      <c r="BD106" s="71">
        <v>0</v>
      </c>
      <c r="BE106" s="71">
        <v>0</v>
      </c>
      <c r="BF106" s="71"/>
      <c r="BG106" s="72"/>
      <c r="BH106" s="71">
        <v>0</v>
      </c>
      <c r="BI106" s="71">
        <v>0</v>
      </c>
      <c r="BJ106" s="71">
        <v>170.661</v>
      </c>
      <c r="BK106" s="71">
        <v>0</v>
      </c>
      <c r="BL106" s="71">
        <v>6.5649999999999995</v>
      </c>
      <c r="BM106" s="71">
        <v>0</v>
      </c>
      <c r="BN106" s="72"/>
      <c r="BO106" s="71">
        <v>0</v>
      </c>
      <c r="BP106" s="71">
        <v>0</v>
      </c>
      <c r="BQ106" s="71">
        <v>15</v>
      </c>
      <c r="BR106" s="71">
        <v>0</v>
      </c>
      <c r="BS106" s="71">
        <v>2</v>
      </c>
      <c r="BT106" s="71">
        <v>0</v>
      </c>
      <c r="BU106"/>
      <c r="BV106" s="70">
        <v>168.82400000000001</v>
      </c>
      <c r="BW106" s="70">
        <v>0</v>
      </c>
      <c r="BX106" s="70">
        <v>0</v>
      </c>
      <c r="BY106" s="70">
        <v>0</v>
      </c>
      <c r="BZ106" s="70">
        <v>0</v>
      </c>
      <c r="CA106" s="70">
        <v>8.4019999999999992</v>
      </c>
      <c r="CB106" s="70">
        <v>0</v>
      </c>
      <c r="CC106" s="70">
        <v>0</v>
      </c>
      <c r="CD106" s="70">
        <v>0</v>
      </c>
    </row>
    <row r="107" spans="1:82">
      <c r="A107" s="70" t="s">
        <v>1840</v>
      </c>
      <c r="B107" s="70">
        <v>49</v>
      </c>
      <c r="C107" s="70">
        <v>15</v>
      </c>
      <c r="D107" s="70">
        <v>3</v>
      </c>
      <c r="E107" s="70">
        <v>2018</v>
      </c>
      <c r="F107" s="70" t="s">
        <v>183</v>
      </c>
      <c r="G107" s="70" t="s">
        <v>1825</v>
      </c>
      <c r="H107" s="70" t="s">
        <v>1826</v>
      </c>
      <c r="I107" s="148"/>
      <c r="J107" s="71">
        <v>876.34962569189531</v>
      </c>
      <c r="K107" s="71">
        <v>4.655073506441072</v>
      </c>
      <c r="L107" s="71">
        <v>10.629827480200873</v>
      </c>
      <c r="M107" s="71">
        <v>84.340018561353375</v>
      </c>
      <c r="N107" s="71">
        <v>81.297395911755615</v>
      </c>
      <c r="O107" s="71">
        <v>76.415632793712703</v>
      </c>
      <c r="P107" s="71">
        <v>67.453739496493</v>
      </c>
      <c r="Q107" s="71">
        <v>4.0315280496477097</v>
      </c>
      <c r="R107" s="71">
        <v>0</v>
      </c>
      <c r="S107" s="71">
        <v>5.0756099341372263</v>
      </c>
      <c r="T107" s="72"/>
      <c r="U107" s="71">
        <v>48219658</v>
      </c>
      <c r="V107" s="71">
        <v>2301</v>
      </c>
      <c r="W107" s="71">
        <v>200</v>
      </c>
      <c r="X107" s="71">
        <v>19044</v>
      </c>
      <c r="Y107" s="71">
        <v>24252</v>
      </c>
      <c r="Z107" s="71">
        <v>46563</v>
      </c>
      <c r="AA107" s="71">
        <v>14112</v>
      </c>
      <c r="AB107" s="71">
        <v>63608</v>
      </c>
      <c r="AC107" s="71">
        <v>0</v>
      </c>
      <c r="AD107" s="71">
        <v>5.0756099341372263</v>
      </c>
      <c r="AE107" s="72"/>
      <c r="AF107" s="71">
        <v>533296691.43419749</v>
      </c>
      <c r="AG107" s="71">
        <v>3333695.8642547261</v>
      </c>
      <c r="AH107" s="71">
        <v>2262016.648018389</v>
      </c>
      <c r="AI107" s="71">
        <v>133294243.660402</v>
      </c>
      <c r="AJ107" s="71">
        <v>119820929.0537809</v>
      </c>
      <c r="AK107" s="71">
        <v>0</v>
      </c>
      <c r="AL107" s="71">
        <v>0</v>
      </c>
      <c r="AM107" s="71">
        <v>8755711.8501465619</v>
      </c>
      <c r="AN107" s="71">
        <v>0</v>
      </c>
      <c r="AO107" s="71">
        <v>0</v>
      </c>
      <c r="AP107" s="71">
        <v>800763288.5108</v>
      </c>
      <c r="AQ107" s="72"/>
      <c r="AR107" s="71">
        <v>1786</v>
      </c>
      <c r="AS107" s="71">
        <v>620</v>
      </c>
      <c r="AT107" s="71">
        <v>0</v>
      </c>
      <c r="AU107" s="71">
        <v>0</v>
      </c>
      <c r="AV107" s="71">
        <v>0</v>
      </c>
      <c r="AW107" s="71">
        <v>0</v>
      </c>
      <c r="AX107" s="71"/>
      <c r="AY107" s="72"/>
      <c r="AZ107" s="71">
        <v>7893.1999999999971</v>
      </c>
      <c r="BA107" s="71">
        <v>48000</v>
      </c>
      <c r="BB107" s="71">
        <v>0</v>
      </c>
      <c r="BC107" s="71">
        <v>0</v>
      </c>
      <c r="BD107" s="71">
        <v>0</v>
      </c>
      <c r="BE107" s="71">
        <v>0</v>
      </c>
      <c r="BF107" s="71"/>
      <c r="BG107" s="72"/>
      <c r="BH107" s="71">
        <v>0</v>
      </c>
      <c r="BI107" s="71">
        <v>0</v>
      </c>
      <c r="BJ107" s="71">
        <v>169.67400000000001</v>
      </c>
      <c r="BK107" s="71">
        <v>0</v>
      </c>
      <c r="BL107" s="71">
        <v>6.508</v>
      </c>
      <c r="BM107" s="71">
        <v>0</v>
      </c>
      <c r="BN107" s="72"/>
      <c r="BO107" s="71">
        <v>0</v>
      </c>
      <c r="BP107" s="71">
        <v>0</v>
      </c>
      <c r="BQ107" s="71">
        <v>15</v>
      </c>
      <c r="BR107" s="71">
        <v>0</v>
      </c>
      <c r="BS107" s="71">
        <v>2</v>
      </c>
      <c r="BT107" s="71">
        <v>0</v>
      </c>
      <c r="BU107"/>
      <c r="BV107" s="70">
        <v>167.71100000000001</v>
      </c>
      <c r="BW107" s="70">
        <v>0</v>
      </c>
      <c r="BX107" s="70">
        <v>0</v>
      </c>
      <c r="BY107" s="70">
        <v>0</v>
      </c>
      <c r="BZ107" s="70">
        <v>0</v>
      </c>
      <c r="CA107" s="70">
        <v>8.4710000000000001</v>
      </c>
      <c r="CB107" s="70">
        <v>0</v>
      </c>
      <c r="CC107" s="70">
        <v>0</v>
      </c>
      <c r="CD107" s="70">
        <v>0</v>
      </c>
    </row>
    <row r="108" spans="1:82">
      <c r="A108" s="70" t="s">
        <v>1841</v>
      </c>
      <c r="B108" s="70">
        <v>50</v>
      </c>
      <c r="C108" s="70">
        <v>16</v>
      </c>
      <c r="D108" s="70">
        <v>3</v>
      </c>
      <c r="E108" s="70">
        <v>2019</v>
      </c>
      <c r="F108" s="70" t="s">
        <v>158</v>
      </c>
      <c r="G108" s="70" t="s">
        <v>1825</v>
      </c>
      <c r="H108" s="70" t="s">
        <v>1826</v>
      </c>
      <c r="I108" s="148"/>
      <c r="J108" s="71">
        <v>833.51021243828052</v>
      </c>
      <c r="K108" s="71">
        <v>4.2509426388019698</v>
      </c>
      <c r="L108" s="71">
        <v>10.72128599551853</v>
      </c>
      <c r="M108" s="71">
        <v>82.442170997257648</v>
      </c>
      <c r="N108" s="71">
        <v>78.259450843778538</v>
      </c>
      <c r="O108" s="71">
        <v>74.691684632363504</v>
      </c>
      <c r="P108" s="71">
        <v>67.634959718626078</v>
      </c>
      <c r="Q108" s="71">
        <v>3.8905825013694102</v>
      </c>
      <c r="R108" s="71">
        <v>0</v>
      </c>
      <c r="S108" s="71">
        <v>7.3874217567940015</v>
      </c>
      <c r="T108" s="72"/>
      <c r="U108" s="71">
        <v>46001389</v>
      </c>
      <c r="V108" s="71">
        <v>2301</v>
      </c>
      <c r="W108" s="71">
        <v>200</v>
      </c>
      <c r="X108" s="71">
        <v>19044</v>
      </c>
      <c r="Y108" s="71">
        <v>24484</v>
      </c>
      <c r="Z108" s="71">
        <v>46762</v>
      </c>
      <c r="AA108" s="71">
        <v>14044</v>
      </c>
      <c r="AB108" s="71">
        <v>63046</v>
      </c>
      <c r="AC108" s="71">
        <v>0</v>
      </c>
      <c r="AD108" s="71">
        <v>7.3874217567940006</v>
      </c>
      <c r="AE108" s="72"/>
      <c r="AF108" s="71">
        <v>503970478.05378109</v>
      </c>
      <c r="AG108" s="71">
        <v>3218998.5540339178</v>
      </c>
      <c r="AH108" s="71">
        <v>2394347.8274098532</v>
      </c>
      <c r="AI108" s="71">
        <v>135625118.33293751</v>
      </c>
      <c r="AJ108" s="71">
        <v>116060331.43421981</v>
      </c>
      <c r="AK108" s="71">
        <v>0</v>
      </c>
      <c r="AL108" s="71">
        <v>0</v>
      </c>
      <c r="AM108" s="71">
        <v>8586390.5899661034</v>
      </c>
      <c r="AN108" s="71">
        <v>0</v>
      </c>
      <c r="AO108" s="71">
        <v>0</v>
      </c>
      <c r="AP108" s="71">
        <v>769855664.79234827</v>
      </c>
      <c r="AQ108" s="72"/>
      <c r="AR108" s="71">
        <v>1876</v>
      </c>
      <c r="AS108" s="71">
        <v>668</v>
      </c>
      <c r="AT108" s="71">
        <v>0</v>
      </c>
      <c r="AU108" s="71">
        <v>0</v>
      </c>
      <c r="AV108" s="71">
        <v>0</v>
      </c>
      <c r="AW108" s="71">
        <v>0</v>
      </c>
      <c r="AX108" s="71"/>
      <c r="AY108" s="72"/>
      <c r="AZ108" s="71">
        <v>8356.5999999999985</v>
      </c>
      <c r="BA108" s="71">
        <v>50871.7</v>
      </c>
      <c r="BB108" s="71">
        <v>0</v>
      </c>
      <c r="BC108" s="71">
        <v>0</v>
      </c>
      <c r="BD108" s="71">
        <v>0</v>
      </c>
      <c r="BE108" s="71">
        <v>0</v>
      </c>
      <c r="BF108" s="71"/>
      <c r="BG108" s="72"/>
      <c r="BH108" s="71">
        <v>0</v>
      </c>
      <c r="BI108" s="71">
        <v>0</v>
      </c>
      <c r="BJ108" s="71">
        <v>159.517</v>
      </c>
      <c r="BK108" s="71">
        <v>0</v>
      </c>
      <c r="BL108" s="71">
        <v>6.4009999999999998</v>
      </c>
      <c r="BM108" s="71">
        <v>0</v>
      </c>
      <c r="BN108" s="72"/>
      <c r="BO108" s="71">
        <v>0</v>
      </c>
      <c r="BP108" s="71">
        <v>0</v>
      </c>
      <c r="BQ108" s="71">
        <v>15</v>
      </c>
      <c r="BR108" s="71">
        <v>0</v>
      </c>
      <c r="BS108" s="71">
        <v>2</v>
      </c>
      <c r="BT108" s="71">
        <v>0</v>
      </c>
      <c r="BU108"/>
      <c r="BV108" s="70">
        <v>158.49</v>
      </c>
      <c r="BW108" s="70">
        <v>0</v>
      </c>
      <c r="BX108" s="70">
        <v>0</v>
      </c>
      <c r="BY108" s="70">
        <v>0</v>
      </c>
      <c r="BZ108" s="70">
        <v>0</v>
      </c>
      <c r="CA108" s="70">
        <v>7.4279999999999999</v>
      </c>
      <c r="CB108" s="70">
        <v>0</v>
      </c>
      <c r="CC108" s="70">
        <v>0</v>
      </c>
      <c r="CD108" s="70">
        <v>0</v>
      </c>
    </row>
    <row r="109" spans="1:82">
      <c r="A109" s="70" t="s">
        <v>1842</v>
      </c>
      <c r="B109" s="70">
        <v>51</v>
      </c>
      <c r="C109" s="70">
        <v>17</v>
      </c>
      <c r="D109" s="70">
        <v>3</v>
      </c>
      <c r="E109" s="70">
        <v>2020</v>
      </c>
      <c r="F109" s="70" t="s">
        <v>159</v>
      </c>
      <c r="G109" s="70" t="s">
        <v>1825</v>
      </c>
      <c r="H109" s="70" t="s">
        <v>1826</v>
      </c>
      <c r="I109" s="148"/>
      <c r="J109" s="71">
        <v>655.21765866021417</v>
      </c>
      <c r="K109" s="71">
        <v>4.3287227622516129</v>
      </c>
      <c r="L109" s="71">
        <v>13.941878639563596</v>
      </c>
      <c r="M109" s="71">
        <v>67.328013784555395</v>
      </c>
      <c r="N109" s="71">
        <v>75.947045831587815</v>
      </c>
      <c r="O109" s="71">
        <v>65.503450539140715</v>
      </c>
      <c r="P109" s="71">
        <v>64.606952372214593</v>
      </c>
      <c r="Q109" s="71">
        <v>3.6891724630704101</v>
      </c>
      <c r="R109" s="71">
        <v>0</v>
      </c>
      <c r="S109" s="71">
        <v>5.9465964933740452</v>
      </c>
      <c r="T109" s="72"/>
      <c r="U109" s="71">
        <v>43814468</v>
      </c>
      <c r="V109" s="71">
        <v>1994</v>
      </c>
      <c r="W109" s="71">
        <v>282</v>
      </c>
      <c r="X109" s="71">
        <v>17297</v>
      </c>
      <c r="Y109" s="71">
        <v>24902</v>
      </c>
      <c r="Z109" s="71">
        <v>46807</v>
      </c>
      <c r="AA109" s="71">
        <v>14259</v>
      </c>
      <c r="AB109" s="71">
        <v>62570</v>
      </c>
      <c r="AC109" s="71">
        <v>0</v>
      </c>
      <c r="AD109" s="71">
        <v>5.9465964933740452</v>
      </c>
      <c r="AE109" s="72"/>
      <c r="AF109" s="71">
        <v>470542795.70790309</v>
      </c>
      <c r="AG109" s="71">
        <v>3092064.8872438227</v>
      </c>
      <c r="AH109" s="71">
        <v>2524106.0365232355</v>
      </c>
      <c r="AI109" s="71">
        <v>112514960.22282003</v>
      </c>
      <c r="AJ109" s="71">
        <v>117857201.9178164</v>
      </c>
      <c r="AK109" s="71"/>
      <c r="AL109" s="71"/>
      <c r="AM109" s="71">
        <v>8166080.1671991339</v>
      </c>
      <c r="AN109" s="71"/>
      <c r="AO109" s="71"/>
      <c r="AP109" s="71">
        <v>714697208.9395057</v>
      </c>
      <c r="AQ109" s="72"/>
      <c r="AR109" s="71">
        <v>1972</v>
      </c>
      <c r="AS109" s="71">
        <v>746</v>
      </c>
      <c r="AT109" s="71">
        <v>0</v>
      </c>
      <c r="AU109" s="71">
        <v>0</v>
      </c>
      <c r="AV109" s="71">
        <v>0</v>
      </c>
      <c r="AW109" s="71">
        <v>0</v>
      </c>
      <c r="AX109" s="71"/>
      <c r="AY109" s="72"/>
      <c r="AZ109" s="71">
        <v>8897.5999999999913</v>
      </c>
      <c r="BA109" s="71">
        <v>57056.900000000023</v>
      </c>
      <c r="BB109" s="71">
        <v>0</v>
      </c>
      <c r="BC109" s="71">
        <v>0</v>
      </c>
      <c r="BD109" s="71">
        <v>0</v>
      </c>
      <c r="BE109" s="71">
        <v>0</v>
      </c>
      <c r="BF109" s="71"/>
      <c r="BG109" s="72"/>
      <c r="BH109" s="71">
        <v>0</v>
      </c>
      <c r="BI109" s="71">
        <v>0</v>
      </c>
      <c r="BJ109" s="71">
        <v>163.96199999999999</v>
      </c>
      <c r="BK109" s="71">
        <v>0</v>
      </c>
      <c r="BL109" s="71">
        <v>6.4089999999999998</v>
      </c>
      <c r="BM109" s="71">
        <v>0</v>
      </c>
      <c r="BN109" s="72"/>
      <c r="BO109" s="71">
        <v>0</v>
      </c>
      <c r="BP109" s="71">
        <v>0</v>
      </c>
      <c r="BQ109" s="71">
        <v>15</v>
      </c>
      <c r="BR109" s="71">
        <v>0</v>
      </c>
      <c r="BS109" s="71">
        <v>2</v>
      </c>
      <c r="BT109" s="71">
        <v>0</v>
      </c>
      <c r="BU109"/>
      <c r="BV109" s="70">
        <v>161.01400000000001</v>
      </c>
      <c r="BW109" s="70">
        <v>0</v>
      </c>
      <c r="BX109" s="70">
        <v>0</v>
      </c>
      <c r="BY109" s="70">
        <v>0</v>
      </c>
      <c r="BZ109" s="70">
        <v>0</v>
      </c>
      <c r="CA109" s="70">
        <v>9.3569999999999993</v>
      </c>
      <c r="CB109" s="70">
        <v>0</v>
      </c>
      <c r="CC109" s="70">
        <v>0</v>
      </c>
      <c r="CD109" s="70">
        <v>0</v>
      </c>
    </row>
    <row r="110" spans="1:82">
      <c r="A110" s="70" t="s">
        <v>1843</v>
      </c>
      <c r="B110" s="70">
        <v>51</v>
      </c>
      <c r="C110" s="70">
        <v>18</v>
      </c>
      <c r="D110" s="70">
        <v>3</v>
      </c>
      <c r="E110" s="70">
        <v>2021</v>
      </c>
      <c r="F110" s="70" t="s">
        <v>160</v>
      </c>
      <c r="G110" s="70" t="s">
        <v>1825</v>
      </c>
      <c r="H110" s="70" t="s">
        <v>1826</v>
      </c>
      <c r="I110" s="148"/>
      <c r="J110" s="71">
        <v>821.47801938492694</v>
      </c>
      <c r="K110" s="71">
        <v>4.609740961551573</v>
      </c>
      <c r="L110" s="71">
        <v>11.549853785364558</v>
      </c>
      <c r="M110" s="71">
        <v>71.611896123975072</v>
      </c>
      <c r="N110" s="71">
        <v>81.054301672879959</v>
      </c>
      <c r="O110" s="71">
        <v>63.663273789547084</v>
      </c>
      <c r="P110" s="71">
        <v>67.050580880491268</v>
      </c>
      <c r="Q110" s="71">
        <v>3.6233287237626901</v>
      </c>
      <c r="R110" s="71">
        <v>0</v>
      </c>
      <c r="S110" s="71">
        <v>5.7820520206578028</v>
      </c>
      <c r="T110" s="72"/>
      <c r="U110" s="71">
        <v>49702027</v>
      </c>
      <c r="V110" s="71">
        <v>1994</v>
      </c>
      <c r="W110" s="71">
        <v>282</v>
      </c>
      <c r="X110" s="71">
        <v>17297</v>
      </c>
      <c r="Y110" s="71">
        <v>25190</v>
      </c>
      <c r="Z110" s="71">
        <v>46841</v>
      </c>
      <c r="AA110" s="71">
        <v>14430</v>
      </c>
      <c r="AB110" s="71">
        <v>62057</v>
      </c>
      <c r="AC110" s="71">
        <v>0</v>
      </c>
      <c r="AD110" s="71">
        <v>5.7820520206578028</v>
      </c>
      <c r="AE110" s="72"/>
      <c r="AF110" s="71">
        <v>502770005.24595708</v>
      </c>
      <c r="AG110" s="71">
        <v>3276856.1038735015</v>
      </c>
      <c r="AH110" s="71">
        <v>2013931.3284545373</v>
      </c>
      <c r="AI110" s="71">
        <v>118260449.10934579</v>
      </c>
      <c r="AJ110" s="71">
        <v>119214167.7447391</v>
      </c>
      <c r="AK110" s="71">
        <v>0</v>
      </c>
      <c r="AL110" s="71">
        <v>0</v>
      </c>
      <c r="AM110" s="71">
        <v>8145843.0856888257</v>
      </c>
      <c r="AN110" s="71">
        <v>0</v>
      </c>
      <c r="AO110" s="71">
        <v>0</v>
      </c>
      <c r="AP110" s="71">
        <v>753681252.6180588</v>
      </c>
      <c r="AQ110" s="72"/>
      <c r="AR110" s="71">
        <v>2063</v>
      </c>
      <c r="AS110" s="71">
        <v>783</v>
      </c>
      <c r="AT110" s="71">
        <v>0</v>
      </c>
      <c r="AU110" s="71">
        <v>0</v>
      </c>
      <c r="AV110" s="71">
        <v>0</v>
      </c>
      <c r="AW110" s="71">
        <v>0</v>
      </c>
      <c r="AX110" s="71"/>
      <c r="AY110" s="72"/>
      <c r="AZ110" s="71">
        <v>9391.4999999999873</v>
      </c>
      <c r="BA110" s="71">
        <v>62059.000000000007</v>
      </c>
      <c r="BB110" s="71">
        <v>0</v>
      </c>
      <c r="BC110" s="71">
        <v>0</v>
      </c>
      <c r="BD110" s="71">
        <v>0</v>
      </c>
      <c r="BE110" s="71">
        <v>0</v>
      </c>
      <c r="BF110" s="71"/>
      <c r="BG110" s="72"/>
      <c r="BH110" s="71">
        <v>0</v>
      </c>
      <c r="BI110" s="71">
        <v>0</v>
      </c>
      <c r="BJ110" s="71">
        <v>172.60599999999999</v>
      </c>
      <c r="BK110" s="71">
        <v>0</v>
      </c>
      <c r="BL110" s="71">
        <v>5.5449999999999999</v>
      </c>
      <c r="BM110" s="71">
        <v>0</v>
      </c>
      <c r="BN110" s="72"/>
      <c r="BO110" s="71">
        <v>0</v>
      </c>
      <c r="BP110" s="71">
        <v>0</v>
      </c>
      <c r="BQ110" s="71">
        <v>15</v>
      </c>
      <c r="BR110" s="71">
        <v>0</v>
      </c>
      <c r="BS110" s="71">
        <v>2</v>
      </c>
      <c r="BT110" s="71">
        <v>0</v>
      </c>
      <c r="BU110"/>
      <c r="BV110" s="70">
        <v>166.36</v>
      </c>
      <c r="BW110" s="70">
        <v>0</v>
      </c>
      <c r="BX110" s="70">
        <v>0</v>
      </c>
      <c r="BY110" s="70">
        <v>0</v>
      </c>
      <c r="BZ110" s="70">
        <v>0</v>
      </c>
      <c r="CA110" s="70">
        <v>11.791</v>
      </c>
      <c r="CB110" s="70">
        <v>0</v>
      </c>
      <c r="CC110" s="70">
        <v>0</v>
      </c>
      <c r="CD110" s="70">
        <v>0</v>
      </c>
    </row>
    <row r="111" spans="1:82">
      <c r="A111" s="70" t="s">
        <v>1844</v>
      </c>
      <c r="B111" s="70">
        <v>51</v>
      </c>
      <c r="C111" s="70">
        <v>19</v>
      </c>
      <c r="D111" s="70">
        <v>3</v>
      </c>
      <c r="E111" s="70">
        <v>2022</v>
      </c>
      <c r="F111" s="70" t="s">
        <v>161</v>
      </c>
      <c r="G111" s="70" t="s">
        <v>1825</v>
      </c>
      <c r="H111" s="70" t="s">
        <v>1826</v>
      </c>
      <c r="I111" s="148"/>
      <c r="J111" s="71">
        <v>738.86186189609123</v>
      </c>
      <c r="K111" s="71">
        <v>4.135740624791743</v>
      </c>
      <c r="L111" s="71">
        <v>10.624368483061945</v>
      </c>
      <c r="M111" s="71">
        <v>68.835338701197344</v>
      </c>
      <c r="N111" s="71">
        <v>86.062444095840149</v>
      </c>
      <c r="O111" s="71">
        <v>66.817537718125223</v>
      </c>
      <c r="P111" s="71">
        <v>65.673057722657504</v>
      </c>
      <c r="Q111" s="71">
        <v>3.6241452444211215</v>
      </c>
      <c r="R111" s="71">
        <v>0</v>
      </c>
      <c r="S111" s="71">
        <v>4.8830963319779332</v>
      </c>
      <c r="T111" s="72"/>
      <c r="U111" s="71">
        <v>51578946</v>
      </c>
      <c r="V111" s="71">
        <v>1994</v>
      </c>
      <c r="W111" s="71">
        <v>282</v>
      </c>
      <c r="X111" s="71">
        <v>17297</v>
      </c>
      <c r="Y111" s="71">
        <v>25592</v>
      </c>
      <c r="Z111" s="71">
        <v>46709</v>
      </c>
      <c r="AA111" s="71">
        <v>14349</v>
      </c>
      <c r="AB111" s="71">
        <v>61562</v>
      </c>
      <c r="AC111" s="71">
        <v>0</v>
      </c>
      <c r="AD111" s="71">
        <v>4.8830963319779332</v>
      </c>
      <c r="AE111" s="72"/>
      <c r="AF111" s="71">
        <v>466748779.09281451</v>
      </c>
      <c r="AG111" s="71">
        <v>3109026.4936420959</v>
      </c>
      <c r="AH111" s="71">
        <v>2194418.7446694104</v>
      </c>
      <c r="AI111" s="71">
        <v>111542515.79228382</v>
      </c>
      <c r="AJ111" s="71">
        <v>130952392.86835042</v>
      </c>
      <c r="AK111" s="71">
        <v>0</v>
      </c>
      <c r="AL111" s="71">
        <v>0</v>
      </c>
      <c r="AM111" s="71">
        <v>7949334.498290848</v>
      </c>
      <c r="AN111" s="71">
        <v>0</v>
      </c>
      <c r="AO111" s="71">
        <v>0</v>
      </c>
      <c r="AP111" s="71">
        <v>722496467.49005115</v>
      </c>
      <c r="AQ111" s="72"/>
      <c r="AR111" s="71">
        <v>2170</v>
      </c>
      <c r="AS111" s="71">
        <v>800</v>
      </c>
      <c r="AT111" s="71">
        <v>0</v>
      </c>
      <c r="AU111" s="71">
        <v>0</v>
      </c>
      <c r="AV111" s="71">
        <v>0</v>
      </c>
      <c r="AW111" s="71">
        <v>0</v>
      </c>
      <c r="AX111" s="71"/>
      <c r="AY111" s="72"/>
      <c r="AZ111" s="71">
        <v>9995.6999999999789</v>
      </c>
      <c r="BA111" s="71">
        <v>67637.500000000015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1845</v>
      </c>
      <c r="B112" s="70">
        <v>51</v>
      </c>
      <c r="C112" s="70">
        <v>20</v>
      </c>
      <c r="D112" s="70">
        <v>3</v>
      </c>
      <c r="E112" s="70">
        <v>2023</v>
      </c>
      <c r="F112" s="70" t="s">
        <v>1539</v>
      </c>
      <c r="G112" s="70" t="s">
        <v>1825</v>
      </c>
      <c r="H112" s="70" t="s">
        <v>1826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2303</v>
      </c>
      <c r="AS112" s="71">
        <v>825</v>
      </c>
      <c r="AT112" s="71">
        <v>0</v>
      </c>
      <c r="AU112" s="71">
        <v>0</v>
      </c>
      <c r="AV112" s="71">
        <v>0</v>
      </c>
      <c r="AW112" s="71">
        <v>1</v>
      </c>
      <c r="AX112" s="71"/>
      <c r="AY112" s="72"/>
      <c r="AZ112" s="71">
        <v>10852.599999999968</v>
      </c>
      <c r="BA112" s="71">
        <v>75425.900000000023</v>
      </c>
      <c r="BB112" s="71">
        <v>0</v>
      </c>
      <c r="BC112" s="71">
        <v>0</v>
      </c>
      <c r="BD112" s="71">
        <v>0</v>
      </c>
      <c r="BE112" s="71">
        <v>1990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1846</v>
      </c>
      <c r="B113" s="70">
        <v>51</v>
      </c>
      <c r="C113" s="70">
        <v>21</v>
      </c>
      <c r="D113" s="70">
        <v>3</v>
      </c>
      <c r="E113" s="70">
        <v>2024</v>
      </c>
      <c r="F113" s="70" t="s">
        <v>1554</v>
      </c>
      <c r="G113" s="70" t="s">
        <v>1825</v>
      </c>
      <c r="H113" s="70" t="s">
        <v>1826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1847</v>
      </c>
      <c r="B114" s="70">
        <v>52</v>
      </c>
      <c r="C114" s="70">
        <v>1</v>
      </c>
      <c r="D114" s="70">
        <v>4</v>
      </c>
      <c r="E114" s="70">
        <v>1990</v>
      </c>
      <c r="F114" s="70" t="s">
        <v>787</v>
      </c>
      <c r="G114" s="70" t="s">
        <v>1848</v>
      </c>
      <c r="H114" s="70" t="s">
        <v>1849</v>
      </c>
      <c r="I114" s="148"/>
      <c r="J114" s="71">
        <v>112.7449679110515</v>
      </c>
      <c r="K114" s="71">
        <v>4.5080240584821949</v>
      </c>
      <c r="L114" s="71">
        <v>0.95534641415021437</v>
      </c>
      <c r="M114" s="71">
        <v>21.14920638935682</v>
      </c>
      <c r="N114" s="71">
        <v>51.996747427034521</v>
      </c>
      <c r="O114" s="71">
        <v>52.223168771557972</v>
      </c>
      <c r="P114" s="71">
        <v>47.880843648606181</v>
      </c>
      <c r="Q114" s="71">
        <v>3.8889280276220002</v>
      </c>
      <c r="R114" s="71">
        <v>0</v>
      </c>
      <c r="S114" s="71">
        <v>4.2229083446783493</v>
      </c>
      <c r="T114" s="72"/>
      <c r="U114" s="71">
        <v>9595368</v>
      </c>
      <c r="V114" s="71">
        <v>1687</v>
      </c>
      <c r="W114" s="71">
        <v>11</v>
      </c>
      <c r="X114" s="71">
        <v>8042</v>
      </c>
      <c r="Y114" s="71">
        <v>16656</v>
      </c>
      <c r="Z114" s="71">
        <v>21480</v>
      </c>
      <c r="AA114" s="71">
        <v>11626</v>
      </c>
      <c r="AB114" s="71">
        <v>63143</v>
      </c>
      <c r="AC114" s="71">
        <v>0</v>
      </c>
      <c r="AD114" s="71">
        <v>4.2229083446783493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1850</v>
      </c>
      <c r="B115" s="70">
        <v>53</v>
      </c>
      <c r="C115" s="70">
        <v>2</v>
      </c>
      <c r="D115" s="70">
        <v>4</v>
      </c>
      <c r="E115" s="70">
        <v>2005</v>
      </c>
      <c r="F115" s="70" t="s">
        <v>789</v>
      </c>
      <c r="G115" s="70" t="s">
        <v>1848</v>
      </c>
      <c r="H115" s="70" t="s">
        <v>1849</v>
      </c>
      <c r="I115" s="148"/>
      <c r="J115" s="71">
        <v>79.53114691540371</v>
      </c>
      <c r="K115" s="71">
        <v>3.8088128710159488</v>
      </c>
      <c r="L115" s="71">
        <v>7.1866658561078749</v>
      </c>
      <c r="M115" s="71">
        <v>41.002790742153927</v>
      </c>
      <c r="N115" s="71">
        <v>75.569007584320886</v>
      </c>
      <c r="O115" s="71">
        <v>75.162923192762406</v>
      </c>
      <c r="P115" s="71">
        <v>60.620538589352542</v>
      </c>
      <c r="Q115" s="71">
        <v>3.9206299637548501</v>
      </c>
      <c r="R115" s="71">
        <v>0</v>
      </c>
      <c r="S115" s="71">
        <v>11.02274496162771</v>
      </c>
      <c r="T115" s="72"/>
      <c r="U115" s="71">
        <v>8083950</v>
      </c>
      <c r="V115" s="71">
        <v>1662</v>
      </c>
      <c r="W115" s="71">
        <v>95</v>
      </c>
      <c r="X115" s="71">
        <v>8275</v>
      </c>
      <c r="Y115" s="71">
        <v>20555</v>
      </c>
      <c r="Z115" s="71">
        <v>35775</v>
      </c>
      <c r="AA115" s="71">
        <v>12055</v>
      </c>
      <c r="AB115" s="71">
        <v>66548</v>
      </c>
      <c r="AC115" s="71">
        <v>0</v>
      </c>
      <c r="AD115" s="71">
        <v>11.02274496162771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1851</v>
      </c>
      <c r="B116" s="70">
        <v>54</v>
      </c>
      <c r="C116" s="70">
        <v>3</v>
      </c>
      <c r="D116" s="70">
        <v>4</v>
      </c>
      <c r="E116" s="70">
        <v>2006</v>
      </c>
      <c r="F116" s="70" t="s">
        <v>790</v>
      </c>
      <c r="G116" s="70" t="s">
        <v>1848</v>
      </c>
      <c r="H116" s="70" t="s">
        <v>1849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1852</v>
      </c>
      <c r="B117" s="70">
        <v>55</v>
      </c>
      <c r="C117" s="70">
        <v>4</v>
      </c>
      <c r="D117" s="70">
        <v>4</v>
      </c>
      <c r="E117" s="70">
        <v>2007</v>
      </c>
      <c r="F117" s="70" t="s">
        <v>791</v>
      </c>
      <c r="G117" s="70" t="s">
        <v>1848</v>
      </c>
      <c r="H117" s="70" t="s">
        <v>1849</v>
      </c>
      <c r="I117" s="148"/>
      <c r="J117" s="71">
        <v>80.275971853177992</v>
      </c>
      <c r="K117" s="71">
        <v>3.5911345682151272</v>
      </c>
      <c r="L117" s="71">
        <v>12.08143490019518</v>
      </c>
      <c r="M117" s="71">
        <v>49.608014304953493</v>
      </c>
      <c r="N117" s="71">
        <v>74.026049677062133</v>
      </c>
      <c r="O117" s="71">
        <v>72.594246215296437</v>
      </c>
      <c r="P117" s="71">
        <v>61.252484417601472</v>
      </c>
      <c r="Q117" s="71">
        <v>4.1232917325711798</v>
      </c>
      <c r="R117" s="71">
        <v>0</v>
      </c>
      <c r="S117" s="71">
        <v>8.7039479436564395</v>
      </c>
      <c r="T117" s="72"/>
      <c r="U117" s="71">
        <v>9737700</v>
      </c>
      <c r="V117" s="71">
        <v>1570</v>
      </c>
      <c r="W117" s="71">
        <v>137</v>
      </c>
      <c r="X117" s="71">
        <v>10958</v>
      </c>
      <c r="Y117" s="71">
        <v>20941</v>
      </c>
      <c r="Z117" s="71">
        <v>35919</v>
      </c>
      <c r="AA117" s="71">
        <v>11995</v>
      </c>
      <c r="AB117" s="71">
        <v>66287</v>
      </c>
      <c r="AC117" s="71">
        <v>0</v>
      </c>
      <c r="AD117" s="71">
        <v>8.7039479436564395</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1853</v>
      </c>
      <c r="B118" s="70">
        <v>56</v>
      </c>
      <c r="C118" s="70">
        <v>5</v>
      </c>
      <c r="D118" s="70">
        <v>4</v>
      </c>
      <c r="E118" s="70">
        <v>2008</v>
      </c>
      <c r="F118" s="70" t="s">
        <v>792</v>
      </c>
      <c r="G118" s="70" t="s">
        <v>1848</v>
      </c>
      <c r="H118" s="70" t="s">
        <v>1849</v>
      </c>
      <c r="I118" s="148"/>
      <c r="J118" s="71">
        <v>74.935878889275671</v>
      </c>
      <c r="K118" s="71">
        <v>2.6818021168408142</v>
      </c>
      <c r="L118" s="71">
        <v>10.765906247742169</v>
      </c>
      <c r="M118" s="71">
        <v>49.465691680272812</v>
      </c>
      <c r="N118" s="71">
        <v>73.893540305169097</v>
      </c>
      <c r="O118" s="71">
        <v>70.616936928454052</v>
      </c>
      <c r="P118" s="71">
        <v>59.285224516786222</v>
      </c>
      <c r="Q118" s="71">
        <v>4.0528979861630798</v>
      </c>
      <c r="R118" s="71">
        <v>0</v>
      </c>
      <c r="S118" s="71">
        <v>8.6710168458892589</v>
      </c>
      <c r="T118" s="72"/>
      <c r="U118" s="71">
        <v>9687174</v>
      </c>
      <c r="V118" s="71">
        <v>1570</v>
      </c>
      <c r="W118" s="71">
        <v>137</v>
      </c>
      <c r="X118" s="71">
        <v>10958</v>
      </c>
      <c r="Y118" s="71">
        <v>21135</v>
      </c>
      <c r="Z118" s="71">
        <v>36167</v>
      </c>
      <c r="AA118" s="71">
        <v>11623</v>
      </c>
      <c r="AB118" s="71">
        <v>66227</v>
      </c>
      <c r="AC118" s="71">
        <v>0</v>
      </c>
      <c r="AD118" s="71">
        <v>8.6710168458892589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1854</v>
      </c>
      <c r="B119" s="70">
        <v>57</v>
      </c>
      <c r="C119" s="70">
        <v>6</v>
      </c>
      <c r="D119" s="70">
        <v>4</v>
      </c>
      <c r="E119" s="70">
        <v>2009</v>
      </c>
      <c r="F119" s="70" t="s">
        <v>176</v>
      </c>
      <c r="G119" s="70" t="s">
        <v>1848</v>
      </c>
      <c r="H119" s="70" t="s">
        <v>1849</v>
      </c>
      <c r="I119" s="148"/>
      <c r="J119" s="71">
        <v>80.696538587082856</v>
      </c>
      <c r="K119" s="71">
        <v>2.9296482298977078</v>
      </c>
      <c r="L119" s="71">
        <v>9.2503242547711171</v>
      </c>
      <c r="M119" s="71">
        <v>54.642872971266179</v>
      </c>
      <c r="N119" s="71">
        <v>72.373203239011502</v>
      </c>
      <c r="O119" s="71">
        <v>71.812553993803434</v>
      </c>
      <c r="P119" s="71">
        <v>56.302553345790507</v>
      </c>
      <c r="Q119" s="71">
        <v>3.8600429888651901</v>
      </c>
      <c r="R119" s="71">
        <v>0</v>
      </c>
      <c r="S119" s="71">
        <v>8.6901594637902733</v>
      </c>
      <c r="T119" s="72"/>
      <c r="U119" s="71">
        <v>8201063</v>
      </c>
      <c r="V119" s="71">
        <v>1802</v>
      </c>
      <c r="W119" s="71">
        <v>200</v>
      </c>
      <c r="X119" s="71">
        <v>12806</v>
      </c>
      <c r="Y119" s="71">
        <v>21385</v>
      </c>
      <c r="Z119" s="71">
        <v>36303</v>
      </c>
      <c r="AA119" s="71">
        <v>11332</v>
      </c>
      <c r="AB119" s="71">
        <v>66213</v>
      </c>
      <c r="AC119" s="71">
        <v>0</v>
      </c>
      <c r="AD119" s="71">
        <v>8.6901594637902733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1855</v>
      </c>
      <c r="B120" s="70">
        <v>58</v>
      </c>
      <c r="C120" s="70">
        <v>7</v>
      </c>
      <c r="D120" s="70">
        <v>4</v>
      </c>
      <c r="E120" s="70">
        <v>2010</v>
      </c>
      <c r="F120" s="70" t="s">
        <v>177</v>
      </c>
      <c r="G120" s="70" t="s">
        <v>1848</v>
      </c>
      <c r="H120" s="70" t="s">
        <v>1849</v>
      </c>
      <c r="I120" s="148"/>
      <c r="J120" s="71">
        <v>79.40166289753067</v>
      </c>
      <c r="K120" s="71">
        <v>3.1256221952865881</v>
      </c>
      <c r="L120" s="71">
        <v>8.7261192241735763</v>
      </c>
      <c r="M120" s="71">
        <v>56.097516206675429</v>
      </c>
      <c r="N120" s="71">
        <v>79.962496542347267</v>
      </c>
      <c r="O120" s="71">
        <v>71.635949456703614</v>
      </c>
      <c r="P120" s="71">
        <v>56.801942908821417</v>
      </c>
      <c r="Q120" s="71">
        <v>4.0148242185727501</v>
      </c>
      <c r="R120" s="71">
        <v>0</v>
      </c>
      <c r="S120" s="71">
        <v>9.8793743405461978</v>
      </c>
      <c r="T120" s="72"/>
      <c r="U120" s="71">
        <v>8175311</v>
      </c>
      <c r="V120" s="71">
        <v>1802</v>
      </c>
      <c r="W120" s="71">
        <v>200</v>
      </c>
      <c r="X120" s="71">
        <v>12806</v>
      </c>
      <c r="Y120" s="71">
        <v>21522</v>
      </c>
      <c r="Z120" s="71">
        <v>36382</v>
      </c>
      <c r="AA120" s="71">
        <v>11147</v>
      </c>
      <c r="AB120" s="71">
        <v>65991</v>
      </c>
      <c r="AC120" s="71">
        <v>0</v>
      </c>
      <c r="AD120" s="71">
        <v>9.8793743405461978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1856</v>
      </c>
      <c r="B121" s="70">
        <v>59</v>
      </c>
      <c r="C121" s="70">
        <v>8</v>
      </c>
      <c r="D121" s="70">
        <v>4</v>
      </c>
      <c r="E121" s="70">
        <v>2011</v>
      </c>
      <c r="F121" s="70" t="s">
        <v>178</v>
      </c>
      <c r="G121" s="1064" t="s">
        <v>1848</v>
      </c>
      <c r="H121" s="70" t="s">
        <v>1849</v>
      </c>
      <c r="I121" s="148"/>
      <c r="J121" s="71">
        <v>67.235338574633445</v>
      </c>
      <c r="K121" s="71">
        <v>4.2444747937570693</v>
      </c>
      <c r="L121" s="71">
        <v>9.0611478927921461</v>
      </c>
      <c r="M121" s="71">
        <v>60.754899555293143</v>
      </c>
      <c r="N121" s="71">
        <v>81.069105602399034</v>
      </c>
      <c r="O121" s="71">
        <v>70.615730327828288</v>
      </c>
      <c r="P121" s="71">
        <v>54.789324077274991</v>
      </c>
      <c r="Q121" s="71">
        <v>4.5989120805182901</v>
      </c>
      <c r="R121" s="71">
        <v>0</v>
      </c>
      <c r="S121" s="71">
        <v>8.6417754758680676</v>
      </c>
      <c r="T121" s="72"/>
      <c r="U121" s="71">
        <v>6816040</v>
      </c>
      <c r="V121" s="71">
        <v>1802</v>
      </c>
      <c r="W121" s="71">
        <v>200</v>
      </c>
      <c r="X121" s="71">
        <v>12806</v>
      </c>
      <c r="Y121" s="71">
        <v>21663</v>
      </c>
      <c r="Z121" s="71">
        <v>36643</v>
      </c>
      <c r="AA121" s="71">
        <v>11072</v>
      </c>
      <c r="AB121" s="71">
        <v>65533</v>
      </c>
      <c r="AC121" s="71">
        <v>0</v>
      </c>
      <c r="AD121" s="71">
        <v>8.6417754758680676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1857</v>
      </c>
      <c r="B122" s="70">
        <v>60</v>
      </c>
      <c r="C122" s="70">
        <v>9</v>
      </c>
      <c r="D122" s="70">
        <v>4</v>
      </c>
      <c r="E122" s="70">
        <v>2012</v>
      </c>
      <c r="F122" s="70" t="s">
        <v>179</v>
      </c>
      <c r="G122" s="1064" t="s">
        <v>1848</v>
      </c>
      <c r="H122" s="70" t="s">
        <v>1849</v>
      </c>
      <c r="I122" s="148"/>
      <c r="J122" s="71">
        <v>59.641975772275288</v>
      </c>
      <c r="K122" s="71">
        <v>3.7958272407270002</v>
      </c>
      <c r="L122" s="71">
        <v>8.8266187820688025</v>
      </c>
      <c r="M122" s="71">
        <v>64.185166730499986</v>
      </c>
      <c r="N122" s="71">
        <v>83.990473093968944</v>
      </c>
      <c r="O122" s="71">
        <v>70.549506745042237</v>
      </c>
      <c r="P122" s="71">
        <v>53.105426755981163</v>
      </c>
      <c r="Q122" s="71">
        <v>5.02049028725326</v>
      </c>
      <c r="R122" s="71">
        <v>0</v>
      </c>
      <c r="S122" s="71">
        <v>8.1572746481344485</v>
      </c>
      <c r="T122" s="72"/>
      <c r="U122" s="71">
        <v>6510364</v>
      </c>
      <c r="V122" s="71">
        <v>1802</v>
      </c>
      <c r="W122" s="71">
        <v>200</v>
      </c>
      <c r="X122" s="71">
        <v>12806</v>
      </c>
      <c r="Y122" s="71">
        <v>22202</v>
      </c>
      <c r="Z122" s="71">
        <v>36899</v>
      </c>
      <c r="AA122" s="71">
        <v>10671</v>
      </c>
      <c r="AB122" s="71">
        <v>65846</v>
      </c>
      <c r="AC122" s="71">
        <v>0</v>
      </c>
      <c r="AD122" s="71">
        <v>8.1572746481344485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1858</v>
      </c>
      <c r="B123" s="70">
        <v>61</v>
      </c>
      <c r="C123" s="70">
        <v>10</v>
      </c>
      <c r="D123" s="70">
        <v>4</v>
      </c>
      <c r="E123" s="70">
        <v>2013</v>
      </c>
      <c r="F123" s="70" t="s">
        <v>180</v>
      </c>
      <c r="G123" s="70" t="s">
        <v>1848</v>
      </c>
      <c r="H123" s="70" t="s">
        <v>1849</v>
      </c>
      <c r="I123" s="148"/>
      <c r="J123" s="71">
        <v>60.245748755904749</v>
      </c>
      <c r="K123" s="71">
        <v>3.225621856861681</v>
      </c>
      <c r="L123" s="71">
        <v>8.1444831173460663</v>
      </c>
      <c r="M123" s="71">
        <v>63.900543112202939</v>
      </c>
      <c r="N123" s="71">
        <v>76.338150546526833</v>
      </c>
      <c r="O123" s="71">
        <v>68.279137845161941</v>
      </c>
      <c r="P123" s="71">
        <v>51.567141744996917</v>
      </c>
      <c r="Q123" s="71">
        <v>5.0771110995380297</v>
      </c>
      <c r="R123" s="71">
        <v>0</v>
      </c>
      <c r="S123" s="71">
        <v>5.3260579328809428</v>
      </c>
      <c r="T123" s="72"/>
      <c r="U123" s="71">
        <v>6783412</v>
      </c>
      <c r="V123" s="71">
        <v>1802</v>
      </c>
      <c r="W123" s="71">
        <v>200</v>
      </c>
      <c r="X123" s="71">
        <v>12806</v>
      </c>
      <c r="Y123" s="71">
        <v>22331</v>
      </c>
      <c r="Z123" s="71">
        <v>37306</v>
      </c>
      <c r="AA123" s="71">
        <v>10323</v>
      </c>
      <c r="AB123" s="71">
        <v>65634</v>
      </c>
      <c r="AC123" s="71">
        <v>0</v>
      </c>
      <c r="AD123" s="71">
        <v>5.3260579328809428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1859</v>
      </c>
      <c r="B124" s="70">
        <v>62</v>
      </c>
      <c r="C124" s="70">
        <v>11</v>
      </c>
      <c r="D124" s="70">
        <v>4</v>
      </c>
      <c r="E124" s="70">
        <v>2014</v>
      </c>
      <c r="F124" s="70" t="s">
        <v>181</v>
      </c>
      <c r="G124" s="70" t="s">
        <v>1848</v>
      </c>
      <c r="H124" s="70" t="s">
        <v>1849</v>
      </c>
      <c r="I124" s="148"/>
      <c r="J124" s="71">
        <v>55.264956138001537</v>
      </c>
      <c r="K124" s="71">
        <v>3.091534036105263</v>
      </c>
      <c r="L124" s="71">
        <v>8.150559691874081</v>
      </c>
      <c r="M124" s="71">
        <v>57.473669113751818</v>
      </c>
      <c r="N124" s="71">
        <v>73.804095661964226</v>
      </c>
      <c r="O124" s="71">
        <v>65.125941311260505</v>
      </c>
      <c r="P124" s="71">
        <v>50.514570329573459</v>
      </c>
      <c r="Q124" s="71">
        <v>4.8417213774971497</v>
      </c>
      <c r="R124" s="71">
        <v>0</v>
      </c>
      <c r="S124" s="71">
        <v>4.4470569040639027</v>
      </c>
      <c r="T124" s="72"/>
      <c r="U124" s="71">
        <v>6794867</v>
      </c>
      <c r="V124" s="71">
        <v>1496</v>
      </c>
      <c r="W124" s="71">
        <v>171</v>
      </c>
      <c r="X124" s="71">
        <v>12339</v>
      </c>
      <c r="Y124" s="71">
        <v>22515</v>
      </c>
      <c r="Z124" s="71">
        <v>37477</v>
      </c>
      <c r="AA124" s="71">
        <v>10060</v>
      </c>
      <c r="AB124" s="71">
        <v>65237</v>
      </c>
      <c r="AC124" s="71">
        <v>0</v>
      </c>
      <c r="AD124" s="71">
        <v>4.4470569040639027</v>
      </c>
      <c r="AE124" s="72"/>
      <c r="AF124" s="71"/>
      <c r="AG124" s="71"/>
      <c r="AH124" s="71"/>
      <c r="AI124" s="71"/>
      <c r="AJ124" s="71"/>
      <c r="AK124" s="71"/>
      <c r="AL124" s="71"/>
      <c r="AM124" s="71"/>
      <c r="AN124" s="71"/>
      <c r="AO124" s="71"/>
      <c r="AP124" s="71"/>
      <c r="AQ124" s="72"/>
      <c r="AR124" s="71">
        <v>1441</v>
      </c>
      <c r="AS124" s="71">
        <v>273</v>
      </c>
      <c r="AT124" s="71">
        <v>0</v>
      </c>
      <c r="AU124" s="71">
        <v>0</v>
      </c>
      <c r="AV124" s="71">
        <v>0</v>
      </c>
      <c r="AW124" s="71">
        <v>0</v>
      </c>
      <c r="AX124" s="71"/>
      <c r="AY124" s="72"/>
      <c r="AZ124" s="71">
        <v>5970.2</v>
      </c>
      <c r="BA124" s="71">
        <v>8938.3000000000011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1860</v>
      </c>
      <c r="B125" s="70">
        <v>63</v>
      </c>
      <c r="C125" s="70">
        <v>12</v>
      </c>
      <c r="D125" s="70">
        <v>4</v>
      </c>
      <c r="E125" s="70">
        <v>2015</v>
      </c>
      <c r="F125" s="70" t="s">
        <v>182</v>
      </c>
      <c r="G125" s="70" t="s">
        <v>1848</v>
      </c>
      <c r="H125" s="70" t="s">
        <v>1849</v>
      </c>
      <c r="I125" s="148"/>
      <c r="J125" s="71">
        <v>62.191124400828087</v>
      </c>
      <c r="K125" s="71">
        <v>2.997678833447456</v>
      </c>
      <c r="L125" s="71">
        <v>9.5784198851213933</v>
      </c>
      <c r="M125" s="71">
        <v>54.786505982040453</v>
      </c>
      <c r="N125" s="71">
        <v>66.870288283905026</v>
      </c>
      <c r="O125" s="71">
        <v>64.572275671277069</v>
      </c>
      <c r="P125" s="71">
        <v>49.544395255412446</v>
      </c>
      <c r="Q125" s="71">
        <v>4.7006452987820397</v>
      </c>
      <c r="R125" s="71">
        <v>0</v>
      </c>
      <c r="S125" s="71">
        <v>6.4250239126495856</v>
      </c>
      <c r="T125" s="72"/>
      <c r="U125" s="71">
        <v>8764537</v>
      </c>
      <c r="V125" s="71">
        <v>1496</v>
      </c>
      <c r="W125" s="71">
        <v>171</v>
      </c>
      <c r="X125" s="71">
        <v>12339</v>
      </c>
      <c r="Y125" s="71">
        <v>22685</v>
      </c>
      <c r="Z125" s="71">
        <v>37516</v>
      </c>
      <c r="AA125" s="71">
        <v>9859</v>
      </c>
      <c r="AB125" s="71">
        <v>64699</v>
      </c>
      <c r="AC125" s="71">
        <v>0</v>
      </c>
      <c r="AD125" s="71">
        <v>6.4250239126495856</v>
      </c>
      <c r="AE125" s="72"/>
      <c r="AF125" s="71">
        <v>46247699.48530113</v>
      </c>
      <c r="AG125" s="71">
        <v>2487153.054082965</v>
      </c>
      <c r="AH125" s="71">
        <v>1940595.268330337</v>
      </c>
      <c r="AI125" s="71">
        <v>74160934.198549181</v>
      </c>
      <c r="AJ125" s="71">
        <v>99280335.667877197</v>
      </c>
      <c r="AK125" s="71">
        <v>0</v>
      </c>
      <c r="AL125" s="71">
        <v>0</v>
      </c>
      <c r="AM125" s="71">
        <v>8866726.5479026288</v>
      </c>
      <c r="AN125" s="71">
        <v>0</v>
      </c>
      <c r="AO125" s="71">
        <v>0</v>
      </c>
      <c r="AP125" s="71">
        <v>232983444.22204345</v>
      </c>
      <c r="AQ125" s="72"/>
      <c r="AR125" s="71">
        <v>1567</v>
      </c>
      <c r="AS125" s="71">
        <v>401</v>
      </c>
      <c r="AT125" s="71">
        <v>0</v>
      </c>
      <c r="AU125" s="71">
        <v>0</v>
      </c>
      <c r="AV125" s="71">
        <v>0</v>
      </c>
      <c r="AW125" s="71">
        <v>0</v>
      </c>
      <c r="AX125" s="71"/>
      <c r="AY125" s="72"/>
      <c r="AZ125" s="71">
        <v>6588</v>
      </c>
      <c r="BA125" s="71">
        <v>15733.1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1861</v>
      </c>
      <c r="B126" s="70">
        <v>64</v>
      </c>
      <c r="C126" s="70">
        <v>13</v>
      </c>
      <c r="D126" s="70">
        <v>4</v>
      </c>
      <c r="E126" s="70">
        <v>2016</v>
      </c>
      <c r="F126" s="70" t="s">
        <v>155</v>
      </c>
      <c r="G126" s="70" t="s">
        <v>1848</v>
      </c>
      <c r="H126" s="70" t="s">
        <v>1849</v>
      </c>
      <c r="I126" s="148"/>
      <c r="J126" s="71">
        <v>64.637397397598519</v>
      </c>
      <c r="K126" s="71">
        <v>3.016830508274841</v>
      </c>
      <c r="L126" s="71">
        <v>10.141546255217788</v>
      </c>
      <c r="M126" s="71">
        <v>47.529731495433808</v>
      </c>
      <c r="N126" s="71">
        <v>66.250948710437157</v>
      </c>
      <c r="O126" s="71">
        <v>63.939469420545656</v>
      </c>
      <c r="P126" s="71">
        <v>47.391973744828249</v>
      </c>
      <c r="Q126" s="71">
        <v>4.5373308371400514</v>
      </c>
      <c r="R126" s="71">
        <v>0</v>
      </c>
      <c r="S126" s="71">
        <v>4.6800383316038374</v>
      </c>
      <c r="T126" s="72"/>
      <c r="U126" s="71">
        <v>8444359</v>
      </c>
      <c r="V126" s="71">
        <v>1496</v>
      </c>
      <c r="W126" s="71">
        <v>171</v>
      </c>
      <c r="X126" s="71">
        <v>12339</v>
      </c>
      <c r="Y126" s="71">
        <v>22814</v>
      </c>
      <c r="Z126" s="71">
        <v>37605</v>
      </c>
      <c r="AA126" s="71">
        <v>9754</v>
      </c>
      <c r="AB126" s="71">
        <v>64239</v>
      </c>
      <c r="AC126" s="71">
        <v>0</v>
      </c>
      <c r="AD126" s="71">
        <v>4.6800383316038374</v>
      </c>
      <c r="AE126" s="72"/>
      <c r="AF126" s="71">
        <v>45510592.949025244</v>
      </c>
      <c r="AG126" s="71">
        <v>2361901.8622464892</v>
      </c>
      <c r="AH126" s="71">
        <v>1560756.756899368</v>
      </c>
      <c r="AI126" s="71">
        <v>73527028.866267487</v>
      </c>
      <c r="AJ126" s="71">
        <v>94981239.023956433</v>
      </c>
      <c r="AK126" s="71">
        <v>0</v>
      </c>
      <c r="AL126" s="71">
        <v>0</v>
      </c>
      <c r="AM126" s="71">
        <v>8810525.0773362182</v>
      </c>
      <c r="AN126" s="71">
        <v>0</v>
      </c>
      <c r="AO126" s="71">
        <v>0</v>
      </c>
      <c r="AP126" s="71">
        <v>226752044.53573123</v>
      </c>
      <c r="AQ126" s="72"/>
      <c r="AR126" s="71">
        <v>1678</v>
      </c>
      <c r="AS126" s="71">
        <v>470</v>
      </c>
      <c r="AT126" s="71">
        <v>0</v>
      </c>
      <c r="AU126" s="71">
        <v>0</v>
      </c>
      <c r="AV126" s="71">
        <v>0</v>
      </c>
      <c r="AW126" s="71">
        <v>0</v>
      </c>
      <c r="AX126" s="71"/>
      <c r="AY126" s="72"/>
      <c r="AZ126" s="71">
        <v>7132.2</v>
      </c>
      <c r="BA126" s="71">
        <v>18560.3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1862</v>
      </c>
      <c r="B127" s="70">
        <v>65</v>
      </c>
      <c r="C127" s="70">
        <v>14</v>
      </c>
      <c r="D127" s="70">
        <v>4</v>
      </c>
      <c r="E127" s="70">
        <v>2017</v>
      </c>
      <c r="F127" s="70" t="s">
        <v>156</v>
      </c>
      <c r="G127" s="70" t="s">
        <v>1848</v>
      </c>
      <c r="H127" s="70" t="s">
        <v>1849</v>
      </c>
      <c r="I127" s="148"/>
      <c r="J127" s="71">
        <v>69.088434943075313</v>
      </c>
      <c r="K127" s="71">
        <v>3.0800552951906632</v>
      </c>
      <c r="L127" s="71">
        <v>9.434316342308616</v>
      </c>
      <c r="M127" s="71">
        <v>47.103333783120881</v>
      </c>
      <c r="N127" s="71">
        <v>68.626676389449386</v>
      </c>
      <c r="O127" s="71">
        <v>63.168754790660351</v>
      </c>
      <c r="P127" s="71">
        <v>46.35791507704652</v>
      </c>
      <c r="Q127" s="71">
        <v>4.3573734979926302</v>
      </c>
      <c r="R127" s="71">
        <v>0</v>
      </c>
      <c r="S127" s="71">
        <v>3.8098917407999373</v>
      </c>
      <c r="T127" s="72"/>
      <c r="U127" s="71">
        <v>9616723</v>
      </c>
      <c r="V127" s="71">
        <v>1496</v>
      </c>
      <c r="W127" s="71">
        <v>171</v>
      </c>
      <c r="X127" s="71">
        <v>12339</v>
      </c>
      <c r="Y127" s="71">
        <v>23102</v>
      </c>
      <c r="Z127" s="71">
        <v>37768</v>
      </c>
      <c r="AA127" s="71">
        <v>9602</v>
      </c>
      <c r="AB127" s="71">
        <v>63795</v>
      </c>
      <c r="AC127" s="71">
        <v>0</v>
      </c>
      <c r="AD127" s="71">
        <v>3.8098917407999369</v>
      </c>
      <c r="AE127" s="72"/>
      <c r="AF127" s="71">
        <v>51886759.043746836</v>
      </c>
      <c r="AG127" s="71">
        <v>2444487.341440218</v>
      </c>
      <c r="AH127" s="71">
        <v>1988988.7366363001</v>
      </c>
      <c r="AI127" s="71">
        <v>74711647.34924531</v>
      </c>
      <c r="AJ127" s="71">
        <v>101547118.6221133</v>
      </c>
      <c r="AK127" s="71">
        <v>0</v>
      </c>
      <c r="AL127" s="71">
        <v>0</v>
      </c>
      <c r="AM127" s="71">
        <v>8763320.2483814973</v>
      </c>
      <c r="AN127" s="71">
        <v>0</v>
      </c>
      <c r="AO127" s="71">
        <v>0</v>
      </c>
      <c r="AP127" s="71">
        <v>241342321.34156346</v>
      </c>
      <c r="AQ127" s="72"/>
      <c r="AR127" s="71">
        <v>1795</v>
      </c>
      <c r="AS127" s="71">
        <v>518</v>
      </c>
      <c r="AT127" s="71">
        <v>0</v>
      </c>
      <c r="AU127" s="71">
        <v>0</v>
      </c>
      <c r="AV127" s="71">
        <v>0</v>
      </c>
      <c r="AW127" s="71">
        <v>0</v>
      </c>
      <c r="AX127" s="71"/>
      <c r="AY127" s="72"/>
      <c r="AZ127" s="71">
        <v>7729.3</v>
      </c>
      <c r="BA127" s="71">
        <v>20551.3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1863</v>
      </c>
      <c r="B128" s="70">
        <v>66</v>
      </c>
      <c r="C128" s="70">
        <v>15</v>
      </c>
      <c r="D128" s="70">
        <v>4</v>
      </c>
      <c r="E128" s="70">
        <v>2018</v>
      </c>
      <c r="F128" s="70" t="s">
        <v>183</v>
      </c>
      <c r="G128" s="70" t="s">
        <v>1848</v>
      </c>
      <c r="H128" s="70" t="s">
        <v>1849</v>
      </c>
      <c r="I128" s="148"/>
      <c r="J128" s="71">
        <v>63.987724062098401</v>
      </c>
      <c r="K128" s="71">
        <v>2.8755398878276472</v>
      </c>
      <c r="L128" s="71">
        <v>8.7855785625199179</v>
      </c>
      <c r="M128" s="71">
        <v>47.836159504874374</v>
      </c>
      <c r="N128" s="71">
        <v>62.653481974495755</v>
      </c>
      <c r="O128" s="71">
        <v>62.029544331421064</v>
      </c>
      <c r="P128" s="71">
        <v>45.461487836674095</v>
      </c>
      <c r="Q128" s="71">
        <v>4.0086475687974499</v>
      </c>
      <c r="R128" s="71">
        <v>0</v>
      </c>
      <c r="S128" s="71">
        <v>5.2771868695900297</v>
      </c>
      <c r="T128" s="72"/>
      <c r="U128" s="71">
        <v>9294869</v>
      </c>
      <c r="V128" s="71">
        <v>1496</v>
      </c>
      <c r="W128" s="71">
        <v>171</v>
      </c>
      <c r="X128" s="71">
        <v>12339</v>
      </c>
      <c r="Y128" s="71">
        <v>23251</v>
      </c>
      <c r="Z128" s="71">
        <v>37797</v>
      </c>
      <c r="AA128" s="71">
        <v>9511</v>
      </c>
      <c r="AB128" s="71">
        <v>63247</v>
      </c>
      <c r="AC128" s="71">
        <v>0</v>
      </c>
      <c r="AD128" s="71">
        <v>5.2771868695900297</v>
      </c>
      <c r="AE128" s="72"/>
      <c r="AF128" s="71">
        <v>48349283.936474673</v>
      </c>
      <c r="AG128" s="71">
        <v>2171690.2379868482</v>
      </c>
      <c r="AH128" s="71">
        <v>1875740.392161174</v>
      </c>
      <c r="AI128" s="71">
        <v>72087786.528484493</v>
      </c>
      <c r="AJ128" s="71">
        <v>91556132.593177542</v>
      </c>
      <c r="AK128" s="71">
        <v>0</v>
      </c>
      <c r="AL128" s="71">
        <v>0</v>
      </c>
      <c r="AM128" s="71">
        <v>8706019.7991796546</v>
      </c>
      <c r="AN128" s="71">
        <v>0</v>
      </c>
      <c r="AO128" s="71">
        <v>0</v>
      </c>
      <c r="AP128" s="71">
        <v>224746653.4874644</v>
      </c>
      <c r="AQ128" s="72"/>
      <c r="AR128" s="71">
        <v>1907</v>
      </c>
      <c r="AS128" s="71">
        <v>592</v>
      </c>
      <c r="AT128" s="71">
        <v>0</v>
      </c>
      <c r="AU128" s="71">
        <v>0</v>
      </c>
      <c r="AV128" s="71">
        <v>0</v>
      </c>
      <c r="AW128" s="71">
        <v>0</v>
      </c>
      <c r="AX128" s="71"/>
      <c r="AY128" s="72"/>
      <c r="AZ128" s="71">
        <v>8285.4</v>
      </c>
      <c r="BA128" s="71">
        <v>24130.1</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1864</v>
      </c>
      <c r="B129" s="70">
        <v>67</v>
      </c>
      <c r="C129" s="70">
        <v>16</v>
      </c>
      <c r="D129" s="70">
        <v>4</v>
      </c>
      <c r="E129" s="70">
        <v>2019</v>
      </c>
      <c r="F129" s="70" t="s">
        <v>158</v>
      </c>
      <c r="G129" s="70" t="s">
        <v>1848</v>
      </c>
      <c r="H129" s="70" t="s">
        <v>1849</v>
      </c>
      <c r="I129" s="148"/>
      <c r="J129" s="71">
        <v>64.322586274738626</v>
      </c>
      <c r="K129" s="71">
        <v>2.5800114171835915</v>
      </c>
      <c r="L129" s="71">
        <v>8.8328010465897453</v>
      </c>
      <c r="M129" s="71">
        <v>45.600190464512885</v>
      </c>
      <c r="N129" s="71">
        <v>61.551082611338884</v>
      </c>
      <c r="O129" s="71">
        <v>60.442411320586523</v>
      </c>
      <c r="P129" s="71">
        <v>44.672592306321242</v>
      </c>
      <c r="Q129" s="71">
        <v>3.8902122400521399</v>
      </c>
      <c r="R129" s="71">
        <v>0</v>
      </c>
      <c r="S129" s="71">
        <v>10.129859680469513</v>
      </c>
      <c r="T129" s="72"/>
      <c r="U129" s="71">
        <v>9777729</v>
      </c>
      <c r="V129" s="71">
        <v>1496</v>
      </c>
      <c r="W129" s="71">
        <v>171</v>
      </c>
      <c r="X129" s="71">
        <v>12339</v>
      </c>
      <c r="Y129" s="71">
        <v>23533</v>
      </c>
      <c r="Z129" s="71">
        <v>37841</v>
      </c>
      <c r="AA129" s="71">
        <v>9276</v>
      </c>
      <c r="AB129" s="71">
        <v>63040</v>
      </c>
      <c r="AC129" s="71">
        <v>0</v>
      </c>
      <c r="AD129" s="71">
        <v>10.12985968046951</v>
      </c>
      <c r="AE129" s="72"/>
      <c r="AF129" s="71">
        <v>49424254.980947353</v>
      </c>
      <c r="AG129" s="71">
        <v>2093778.5981941679</v>
      </c>
      <c r="AH129" s="71">
        <v>2014697.515135993</v>
      </c>
      <c r="AI129" s="71">
        <v>74421559.73586154</v>
      </c>
      <c r="AJ129" s="71">
        <v>100254561.449361</v>
      </c>
      <c r="AK129" s="71">
        <v>0</v>
      </c>
      <c r="AL129" s="71">
        <v>0</v>
      </c>
      <c r="AM129" s="71">
        <v>8585573.4351340793</v>
      </c>
      <c r="AN129" s="71">
        <v>0</v>
      </c>
      <c r="AO129" s="71">
        <v>0</v>
      </c>
      <c r="AP129" s="71">
        <v>236794425.71463415</v>
      </c>
      <c r="AQ129" s="72"/>
      <c r="AR129" s="71">
        <v>2036</v>
      </c>
      <c r="AS129" s="71">
        <v>682</v>
      </c>
      <c r="AT129" s="71">
        <v>0</v>
      </c>
      <c r="AU129" s="71">
        <v>0</v>
      </c>
      <c r="AV129" s="71">
        <v>0</v>
      </c>
      <c r="AW129" s="71">
        <v>0</v>
      </c>
      <c r="AX129" s="71"/>
      <c r="AY129" s="72"/>
      <c r="AZ129" s="71">
        <v>8924.399999999996</v>
      </c>
      <c r="BA129" s="71">
        <v>28074.3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1865</v>
      </c>
      <c r="B130" s="70">
        <v>68</v>
      </c>
      <c r="C130" s="70">
        <v>17</v>
      </c>
      <c r="D130" s="70">
        <v>4</v>
      </c>
      <c r="E130" s="70">
        <v>2020</v>
      </c>
      <c r="F130" s="70" t="s">
        <v>159</v>
      </c>
      <c r="G130" s="70" t="s">
        <v>1848</v>
      </c>
      <c r="H130" s="70" t="s">
        <v>1849</v>
      </c>
      <c r="I130" s="148"/>
      <c r="J130" s="71">
        <v>68.916106639716403</v>
      </c>
      <c r="K130" s="71">
        <v>2.6581267825121562</v>
      </c>
      <c r="L130" s="71">
        <v>9.6172069099943567</v>
      </c>
      <c r="M130" s="71">
        <v>42.309737441598941</v>
      </c>
      <c r="N130" s="71">
        <v>61.54969501829256</v>
      </c>
      <c r="O130" s="71">
        <v>53.150619596995412</v>
      </c>
      <c r="P130" s="71">
        <v>42.563834110707887</v>
      </c>
      <c r="Q130" s="71">
        <v>3.6937713994955299</v>
      </c>
      <c r="R130" s="71">
        <v>0</v>
      </c>
      <c r="S130" s="71">
        <v>5.2294765324728534</v>
      </c>
      <c r="T130" s="72"/>
      <c r="U130" s="71">
        <v>10269325</v>
      </c>
      <c r="V130" s="71">
        <v>1437</v>
      </c>
      <c r="W130" s="71">
        <v>206</v>
      </c>
      <c r="X130" s="71">
        <v>12933</v>
      </c>
      <c r="Y130" s="71">
        <v>23762</v>
      </c>
      <c r="Z130" s="71">
        <v>37980</v>
      </c>
      <c r="AA130" s="71">
        <v>9394</v>
      </c>
      <c r="AB130" s="71">
        <v>62648</v>
      </c>
      <c r="AC130" s="71">
        <v>0</v>
      </c>
      <c r="AD130" s="71">
        <v>5.2294765324728534</v>
      </c>
      <c r="AE130" s="72"/>
      <c r="AF130" s="71">
        <v>53721479.048289262</v>
      </c>
      <c r="AG130" s="71">
        <v>2050107.7949498114</v>
      </c>
      <c r="AH130" s="71">
        <v>2311175.247772322</v>
      </c>
      <c r="AI130" s="71">
        <v>72029666.872309983</v>
      </c>
      <c r="AJ130" s="71">
        <v>104331066.6410619</v>
      </c>
      <c r="AK130" s="71"/>
      <c r="AL130" s="71"/>
      <c r="AM130" s="71">
        <v>8176260.0337972092</v>
      </c>
      <c r="AN130" s="71"/>
      <c r="AO130" s="71"/>
      <c r="AP130" s="71">
        <v>242619755.63818049</v>
      </c>
      <c r="AQ130" s="72"/>
      <c r="AR130" s="71">
        <v>2181</v>
      </c>
      <c r="AS130" s="71">
        <v>711</v>
      </c>
      <c r="AT130" s="71">
        <v>0</v>
      </c>
      <c r="AU130" s="71">
        <v>0</v>
      </c>
      <c r="AV130" s="71">
        <v>0</v>
      </c>
      <c r="AW130" s="71">
        <v>0</v>
      </c>
      <c r="AX130" s="71"/>
      <c r="AY130" s="72"/>
      <c r="AZ130" s="71">
        <v>9742.1999999999844</v>
      </c>
      <c r="BA130" s="71">
        <v>29104.000000000011</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1866</v>
      </c>
      <c r="B131" s="70">
        <v>68</v>
      </c>
      <c r="C131" s="70">
        <v>18</v>
      </c>
      <c r="D131" s="70">
        <v>4</v>
      </c>
      <c r="E131" s="70">
        <v>2021</v>
      </c>
      <c r="F131" s="70" t="s">
        <v>160</v>
      </c>
      <c r="G131" s="70" t="s">
        <v>1848</v>
      </c>
      <c r="H131" s="70" t="s">
        <v>1849</v>
      </c>
      <c r="I131" s="148"/>
      <c r="J131" s="71">
        <v>61.589874978550476</v>
      </c>
      <c r="K131" s="71">
        <v>3.0119320530984282</v>
      </c>
      <c r="L131" s="71">
        <v>9.1693440088601896</v>
      </c>
      <c r="M131" s="71">
        <v>47.886009460811984</v>
      </c>
      <c r="N131" s="71">
        <v>60.813993263244392</v>
      </c>
      <c r="O131" s="71">
        <v>51.626768320401908</v>
      </c>
      <c r="P131" s="71">
        <v>43.715305954515721</v>
      </c>
      <c r="Q131" s="71">
        <v>3.6265400146695401</v>
      </c>
      <c r="R131" s="71">
        <v>0</v>
      </c>
      <c r="S131" s="71">
        <v>7.0074427417049341</v>
      </c>
      <c r="T131" s="72"/>
      <c r="U131" s="71">
        <v>9665375</v>
      </c>
      <c r="V131" s="71">
        <v>1437</v>
      </c>
      <c r="W131" s="71">
        <v>206</v>
      </c>
      <c r="X131" s="71">
        <v>12933</v>
      </c>
      <c r="Y131" s="71">
        <v>23868</v>
      </c>
      <c r="Z131" s="71">
        <v>37985</v>
      </c>
      <c r="AA131" s="71">
        <v>9408</v>
      </c>
      <c r="AB131" s="71">
        <v>62112</v>
      </c>
      <c r="AC131" s="71">
        <v>0</v>
      </c>
      <c r="AD131" s="71">
        <v>7.0074427417049341</v>
      </c>
      <c r="AE131" s="72"/>
      <c r="AF131" s="71">
        <v>47419153.037765041</v>
      </c>
      <c r="AG131" s="71">
        <v>2282933.9207812911</v>
      </c>
      <c r="AH131" s="71">
        <v>2126390.0309444494</v>
      </c>
      <c r="AI131" s="71">
        <v>76859453.09052521</v>
      </c>
      <c r="AJ131" s="71">
        <v>95642790.836523548</v>
      </c>
      <c r="AK131" s="71">
        <v>0</v>
      </c>
      <c r="AL131" s="71">
        <v>0</v>
      </c>
      <c r="AM131" s="71">
        <v>8153062.5995182553</v>
      </c>
      <c r="AN131" s="71">
        <v>0</v>
      </c>
      <c r="AO131" s="71">
        <v>0</v>
      </c>
      <c r="AP131" s="71">
        <v>232483783.51605782</v>
      </c>
      <c r="AQ131" s="72"/>
      <c r="AR131" s="71">
        <v>2316</v>
      </c>
      <c r="AS131" s="71">
        <v>714</v>
      </c>
      <c r="AT131" s="71">
        <v>0</v>
      </c>
      <c r="AU131" s="71">
        <v>0</v>
      </c>
      <c r="AV131" s="71">
        <v>0</v>
      </c>
      <c r="AW131" s="71">
        <v>0</v>
      </c>
      <c r="AX131" s="71"/>
      <c r="AY131" s="72"/>
      <c r="AZ131" s="71">
        <v>10518.99999999998</v>
      </c>
      <c r="BA131" s="71">
        <v>29215.000000000011</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1867</v>
      </c>
      <c r="B132" s="70">
        <v>68</v>
      </c>
      <c r="C132" s="70">
        <v>19</v>
      </c>
      <c r="D132" s="70">
        <v>4</v>
      </c>
      <c r="E132" s="70">
        <v>2022</v>
      </c>
      <c r="F132" s="70" t="s">
        <v>161</v>
      </c>
      <c r="G132" s="70" t="s">
        <v>1848</v>
      </c>
      <c r="H132" s="70" t="s">
        <v>1849</v>
      </c>
      <c r="I132" s="148"/>
      <c r="J132" s="71">
        <v>54.48766847188044</v>
      </c>
      <c r="K132" s="71">
        <v>2.7126886641540087</v>
      </c>
      <c r="L132" s="71">
        <v>8.5785903909231003</v>
      </c>
      <c r="M132" s="71">
        <v>45.225475890730884</v>
      </c>
      <c r="N132" s="71">
        <v>60.490864733780448</v>
      </c>
      <c r="O132" s="71">
        <v>54.599579944451897</v>
      </c>
      <c r="P132" s="71">
        <v>42.976514880183565</v>
      </c>
      <c r="Q132" s="71">
        <v>3.6274419556015185</v>
      </c>
      <c r="R132" s="71">
        <v>0</v>
      </c>
      <c r="S132" s="71">
        <v>7.069630079126874</v>
      </c>
      <c r="T132" s="72"/>
      <c r="U132" s="71">
        <v>10353348</v>
      </c>
      <c r="V132" s="71">
        <v>1437</v>
      </c>
      <c r="W132" s="71">
        <v>206</v>
      </c>
      <c r="X132" s="71">
        <v>12933</v>
      </c>
      <c r="Y132" s="71">
        <v>24072</v>
      </c>
      <c r="Z132" s="71">
        <v>38168</v>
      </c>
      <c r="AA132" s="71">
        <v>9390</v>
      </c>
      <c r="AB132" s="71">
        <v>61618</v>
      </c>
      <c r="AC132" s="71">
        <v>0</v>
      </c>
      <c r="AD132" s="71">
        <v>7.069630079126874</v>
      </c>
      <c r="AE132" s="72"/>
      <c r="AF132" s="71">
        <v>43166377.631230317</v>
      </c>
      <c r="AG132" s="71">
        <v>2194179.7107716277</v>
      </c>
      <c r="AH132" s="71">
        <v>2337200.1262232051</v>
      </c>
      <c r="AI132" s="71">
        <v>75170841.573906571</v>
      </c>
      <c r="AJ132" s="71">
        <v>99734228.447281986</v>
      </c>
      <c r="AK132" s="71">
        <v>0</v>
      </c>
      <c r="AL132" s="71">
        <v>0</v>
      </c>
      <c r="AM132" s="71">
        <v>7956565.6267776471</v>
      </c>
      <c r="AN132" s="71">
        <v>0</v>
      </c>
      <c r="AO132" s="71">
        <v>0</v>
      </c>
      <c r="AP132" s="71">
        <v>230559393.11619136</v>
      </c>
      <c r="AQ132" s="72"/>
      <c r="AR132" s="71">
        <v>2483</v>
      </c>
      <c r="AS132" s="71">
        <v>718</v>
      </c>
      <c r="AT132" s="71">
        <v>0</v>
      </c>
      <c r="AU132" s="71">
        <v>0</v>
      </c>
      <c r="AV132" s="71">
        <v>0</v>
      </c>
      <c r="AW132" s="71">
        <v>0</v>
      </c>
      <c r="AX132" s="71"/>
      <c r="AY132" s="72"/>
      <c r="AZ132" s="71">
        <v>11505.599999999969</v>
      </c>
      <c r="BA132" s="71">
        <v>29410.800000000017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1868</v>
      </c>
      <c r="B133" s="70">
        <v>68</v>
      </c>
      <c r="C133" s="70">
        <v>20</v>
      </c>
      <c r="D133" s="70">
        <v>4</v>
      </c>
      <c r="E133" s="70">
        <v>2023</v>
      </c>
      <c r="F133" s="70" t="s">
        <v>1539</v>
      </c>
      <c r="G133" s="70" t="s">
        <v>1848</v>
      </c>
      <c r="H133" s="70" t="s">
        <v>1849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2634</v>
      </c>
      <c r="AS133" s="71">
        <v>720</v>
      </c>
      <c r="AT133" s="71">
        <v>0</v>
      </c>
      <c r="AU133" s="71">
        <v>0</v>
      </c>
      <c r="AV133" s="71">
        <v>0</v>
      </c>
      <c r="AW133" s="71">
        <v>0</v>
      </c>
      <c r="AX133" s="71"/>
      <c r="AY133" s="72"/>
      <c r="AZ133" s="71">
        <v>12316.399999999958</v>
      </c>
      <c r="BA133" s="71">
        <v>29459.60000000002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1869</v>
      </c>
      <c r="B134" s="70">
        <v>68</v>
      </c>
      <c r="C134" s="70">
        <v>21</v>
      </c>
      <c r="D134" s="70">
        <v>4</v>
      </c>
      <c r="E134" s="70">
        <v>2024</v>
      </c>
      <c r="F134" s="70" t="s">
        <v>1554</v>
      </c>
      <c r="G134" s="70" t="s">
        <v>1848</v>
      </c>
      <c r="H134" s="70" t="s">
        <v>1849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1870</v>
      </c>
      <c r="B135" s="70">
        <v>290</v>
      </c>
      <c r="C135" s="70">
        <v>1</v>
      </c>
      <c r="D135" s="70">
        <v>18</v>
      </c>
      <c r="E135" s="70">
        <v>1990</v>
      </c>
      <c r="F135" s="70" t="s">
        <v>787</v>
      </c>
      <c r="G135" s="70" t="s">
        <v>1871</v>
      </c>
      <c r="H135" s="70" t="s">
        <v>1872</v>
      </c>
      <c r="I135" s="148"/>
      <c r="J135" s="71">
        <v>1678.35382834186</v>
      </c>
      <c r="K135" s="71">
        <v>19.243237317541389</v>
      </c>
      <c r="L135" s="71">
        <v>10.53357993823824</v>
      </c>
      <c r="M135" s="71">
        <v>60.848068956015886</v>
      </c>
      <c r="N135" s="71">
        <v>61.485078437839263</v>
      </c>
      <c r="O135" s="71">
        <v>52.34229983626031</v>
      </c>
      <c r="P135" s="71">
        <v>94.106079250873165</v>
      </c>
      <c r="Q135" s="71">
        <v>5.0244484502383999</v>
      </c>
      <c r="R135" s="71">
        <v>0</v>
      </c>
      <c r="S135" s="71">
        <v>4.9518057910556834</v>
      </c>
      <c r="T135" s="72"/>
      <c r="U135" s="71">
        <v>13147040</v>
      </c>
      <c r="V135" s="71">
        <v>3909</v>
      </c>
      <c r="W135" s="71">
        <v>127</v>
      </c>
      <c r="X135" s="71">
        <v>23621</v>
      </c>
      <c r="Y135" s="71">
        <v>23883</v>
      </c>
      <c r="Z135" s="71">
        <v>21529</v>
      </c>
      <c r="AA135" s="71">
        <v>22850</v>
      </c>
      <c r="AB135" s="71">
        <v>81580</v>
      </c>
      <c r="AC135" s="71">
        <v>0</v>
      </c>
      <c r="AD135" s="71">
        <v>4.9518057910556834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1873</v>
      </c>
      <c r="B136" s="70">
        <v>291</v>
      </c>
      <c r="C136" s="70">
        <v>2</v>
      </c>
      <c r="D136" s="70">
        <v>18</v>
      </c>
      <c r="E136" s="70">
        <v>2005</v>
      </c>
      <c r="F136" s="70" t="s">
        <v>789</v>
      </c>
      <c r="G136" s="70" t="s">
        <v>1871</v>
      </c>
      <c r="H136" s="70" t="s">
        <v>1872</v>
      </c>
      <c r="I136" s="148"/>
      <c r="J136" s="71">
        <v>649.33226815656451</v>
      </c>
      <c r="K136" s="71">
        <v>11.636990186191211</v>
      </c>
      <c r="L136" s="71">
        <v>30.031725988555682</v>
      </c>
      <c r="M136" s="71">
        <v>96.50575022281707</v>
      </c>
      <c r="N136" s="71">
        <v>78.675262152131253</v>
      </c>
      <c r="O136" s="71">
        <v>79.186319360872545</v>
      </c>
      <c r="P136" s="71">
        <v>92.577695182910006</v>
      </c>
      <c r="Q136" s="71">
        <v>4.4407844680223203</v>
      </c>
      <c r="R136" s="71">
        <v>0</v>
      </c>
      <c r="S136" s="71">
        <v>9.6782310194028849</v>
      </c>
      <c r="T136" s="72"/>
      <c r="U136" s="71">
        <v>10941535</v>
      </c>
      <c r="V136" s="71">
        <v>3333</v>
      </c>
      <c r="W136" s="71">
        <v>328</v>
      </c>
      <c r="X136" s="71">
        <v>20632</v>
      </c>
      <c r="Y136" s="71">
        <v>26459</v>
      </c>
      <c r="Z136" s="71">
        <v>37690</v>
      </c>
      <c r="AA136" s="71">
        <v>18410</v>
      </c>
      <c r="AB136" s="71">
        <v>75377</v>
      </c>
      <c r="AC136" s="71">
        <v>0</v>
      </c>
      <c r="AD136" s="71">
        <v>9.6782310194028849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1874</v>
      </c>
      <c r="B137" s="70">
        <v>292</v>
      </c>
      <c r="C137" s="70">
        <v>3</v>
      </c>
      <c r="D137" s="70">
        <v>18</v>
      </c>
      <c r="E137" s="70">
        <v>2006</v>
      </c>
      <c r="F137" s="70" t="s">
        <v>790</v>
      </c>
      <c r="G137" s="70" t="s">
        <v>1871</v>
      </c>
      <c r="H137" s="70" t="s">
        <v>1872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1875</v>
      </c>
      <c r="B138" s="70">
        <v>293</v>
      </c>
      <c r="C138" s="70">
        <v>4</v>
      </c>
      <c r="D138" s="70">
        <v>18</v>
      </c>
      <c r="E138" s="70">
        <v>2007</v>
      </c>
      <c r="F138" s="70" t="s">
        <v>791</v>
      </c>
      <c r="G138" s="70" t="s">
        <v>1871</v>
      </c>
      <c r="H138" s="70" t="s">
        <v>1872</v>
      </c>
      <c r="I138" s="148"/>
      <c r="J138" s="71">
        <v>530.99279447479807</v>
      </c>
      <c r="K138" s="71">
        <v>9.3237096299313897</v>
      </c>
      <c r="L138" s="71">
        <v>30.464629172904459</v>
      </c>
      <c r="M138" s="71">
        <v>93.873710284552629</v>
      </c>
      <c r="N138" s="71">
        <v>77.395139620139389</v>
      </c>
      <c r="O138" s="71">
        <v>77.018333883808495</v>
      </c>
      <c r="P138" s="71">
        <v>91.671913319281515</v>
      </c>
      <c r="Q138" s="71">
        <v>4.5870197616917903</v>
      </c>
      <c r="R138" s="71">
        <v>0</v>
      </c>
      <c r="S138" s="71">
        <v>10.306803906000001</v>
      </c>
      <c r="T138" s="72"/>
      <c r="U138" s="71">
        <v>10337198</v>
      </c>
      <c r="V138" s="71">
        <v>3240</v>
      </c>
      <c r="W138" s="71">
        <v>391</v>
      </c>
      <c r="X138" s="71">
        <v>23884</v>
      </c>
      <c r="Y138" s="71">
        <v>26462</v>
      </c>
      <c r="Z138" s="71">
        <v>38108</v>
      </c>
      <c r="AA138" s="71">
        <v>17952</v>
      </c>
      <c r="AB138" s="71">
        <v>73742</v>
      </c>
      <c r="AC138" s="71">
        <v>0</v>
      </c>
      <c r="AD138" s="71">
        <v>10.306803906000001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1876</v>
      </c>
      <c r="B139" s="70">
        <v>294</v>
      </c>
      <c r="C139" s="70">
        <v>5</v>
      </c>
      <c r="D139" s="70">
        <v>18</v>
      </c>
      <c r="E139" s="70">
        <v>2008</v>
      </c>
      <c r="F139" s="70" t="s">
        <v>792</v>
      </c>
      <c r="G139" s="70" t="s">
        <v>1871</v>
      </c>
      <c r="H139" s="70" t="s">
        <v>1872</v>
      </c>
      <c r="I139" s="148"/>
      <c r="J139" s="71">
        <v>490.85159502587419</v>
      </c>
      <c r="K139" s="71">
        <v>8.7562830564101777</v>
      </c>
      <c r="L139" s="71">
        <v>26.188498269198799</v>
      </c>
      <c r="M139" s="71">
        <v>100.38821226339221</v>
      </c>
      <c r="N139" s="71">
        <v>70.431416981043455</v>
      </c>
      <c r="O139" s="71">
        <v>74.553225391632182</v>
      </c>
      <c r="P139" s="71">
        <v>89.236428023847111</v>
      </c>
      <c r="Q139" s="71">
        <v>4.4675692947568697</v>
      </c>
      <c r="R139" s="71">
        <v>0</v>
      </c>
      <c r="S139" s="71">
        <v>6.8590276020000012</v>
      </c>
      <c r="T139" s="72"/>
      <c r="U139" s="71">
        <v>10962911</v>
      </c>
      <c r="V139" s="71">
        <v>3240</v>
      </c>
      <c r="W139" s="71">
        <v>391</v>
      </c>
      <c r="X139" s="71">
        <v>23884</v>
      </c>
      <c r="Y139" s="71">
        <v>26474</v>
      </c>
      <c r="Z139" s="71">
        <v>38183</v>
      </c>
      <c r="AA139" s="71">
        <v>17495</v>
      </c>
      <c r="AB139" s="71">
        <v>73003</v>
      </c>
      <c r="AC139" s="71">
        <v>0</v>
      </c>
      <c r="AD139" s="71">
        <v>6.8590276020000012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1877</v>
      </c>
      <c r="B140" s="70">
        <v>295</v>
      </c>
      <c r="C140" s="70">
        <v>6</v>
      </c>
      <c r="D140" s="70">
        <v>18</v>
      </c>
      <c r="E140" s="70">
        <v>2009</v>
      </c>
      <c r="F140" s="70" t="s">
        <v>176</v>
      </c>
      <c r="G140" s="1064" t="s">
        <v>1871</v>
      </c>
      <c r="H140" s="70" t="s">
        <v>1872</v>
      </c>
      <c r="I140" s="148"/>
      <c r="J140" s="71">
        <v>600.2741265498006</v>
      </c>
      <c r="K140" s="71">
        <v>8.8122832404419036</v>
      </c>
      <c r="L140" s="71">
        <v>29.614414186553049</v>
      </c>
      <c r="M140" s="71">
        <v>94.027522086597742</v>
      </c>
      <c r="N140" s="71">
        <v>66.79403942743599</v>
      </c>
      <c r="O140" s="71">
        <v>75.936983795116831</v>
      </c>
      <c r="P140" s="71">
        <v>85.09972941287505</v>
      </c>
      <c r="Q140" s="71">
        <v>4.2260338046278898</v>
      </c>
      <c r="R140" s="71">
        <v>0</v>
      </c>
      <c r="S140" s="71">
        <v>9.5472067152000015</v>
      </c>
      <c r="T140" s="72"/>
      <c r="U140" s="71">
        <v>9523239</v>
      </c>
      <c r="V140" s="71">
        <v>2835</v>
      </c>
      <c r="W140" s="71">
        <v>787</v>
      </c>
      <c r="X140" s="71">
        <v>24293</v>
      </c>
      <c r="Y140" s="71">
        <v>26606</v>
      </c>
      <c r="Z140" s="71">
        <v>38388</v>
      </c>
      <c r="AA140" s="71">
        <v>17128</v>
      </c>
      <c r="AB140" s="71">
        <v>72491</v>
      </c>
      <c r="AC140" s="71">
        <v>0</v>
      </c>
      <c r="AD140" s="71">
        <v>9.5472067152000015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26.555</v>
      </c>
      <c r="BK140" s="71">
        <v>0</v>
      </c>
      <c r="BL140" s="71">
        <v>10.3</v>
      </c>
      <c r="BM140" s="71">
        <v>0</v>
      </c>
      <c r="BN140" s="72"/>
      <c r="BO140" s="71">
        <v>0</v>
      </c>
      <c r="BP140" s="71">
        <v>0</v>
      </c>
      <c r="BQ140" s="71">
        <v>3</v>
      </c>
      <c r="BR140" s="71">
        <v>0</v>
      </c>
      <c r="BS140" s="71">
        <v>1</v>
      </c>
      <c r="BT140" s="71">
        <v>0</v>
      </c>
      <c r="BU140"/>
      <c r="BV140" s="70">
        <v>26.555</v>
      </c>
      <c r="BW140" s="70">
        <v>0</v>
      </c>
      <c r="BX140" s="70">
        <v>10.3</v>
      </c>
      <c r="BY140" s="70">
        <v>0</v>
      </c>
      <c r="BZ140" s="70">
        <v>0</v>
      </c>
      <c r="CA140" s="70">
        <v>0</v>
      </c>
      <c r="CB140" s="70">
        <v>0</v>
      </c>
      <c r="CC140" s="70">
        <v>0</v>
      </c>
      <c r="CD140" s="70">
        <v>0</v>
      </c>
    </row>
    <row r="141" spans="1:82">
      <c r="A141" s="70" t="s">
        <v>1878</v>
      </c>
      <c r="B141" s="70">
        <v>296</v>
      </c>
      <c r="C141" s="70">
        <v>7</v>
      </c>
      <c r="D141" s="70">
        <v>18</v>
      </c>
      <c r="E141" s="70">
        <v>2010</v>
      </c>
      <c r="F141" s="70" t="s">
        <v>177</v>
      </c>
      <c r="G141" s="1064" t="s">
        <v>1871</v>
      </c>
      <c r="H141" s="70" t="s">
        <v>1872</v>
      </c>
      <c r="I141" s="148"/>
      <c r="J141" s="71">
        <v>490.15238268587399</v>
      </c>
      <c r="K141" s="71">
        <v>7.2798172220261206</v>
      </c>
      <c r="L141" s="71">
        <v>26.657931257885949</v>
      </c>
      <c r="M141" s="71">
        <v>101.07048497915881</v>
      </c>
      <c r="N141" s="71">
        <v>89.052502294795801</v>
      </c>
      <c r="O141" s="71">
        <v>76.028775668509056</v>
      </c>
      <c r="P141" s="71">
        <v>85.399099417685306</v>
      </c>
      <c r="Q141" s="71">
        <v>4.3736524412264801</v>
      </c>
      <c r="R141" s="71">
        <v>0</v>
      </c>
      <c r="S141" s="71">
        <v>7.0266154696400003</v>
      </c>
      <c r="T141" s="72"/>
      <c r="U141" s="71">
        <v>8942674</v>
      </c>
      <c r="V141" s="71">
        <v>2835</v>
      </c>
      <c r="W141" s="71">
        <v>787</v>
      </c>
      <c r="X141" s="71">
        <v>24293</v>
      </c>
      <c r="Y141" s="71">
        <v>26785</v>
      </c>
      <c r="Z141" s="71">
        <v>38613</v>
      </c>
      <c r="AA141" s="71">
        <v>16759</v>
      </c>
      <c r="AB141" s="71">
        <v>71889</v>
      </c>
      <c r="AC141" s="71">
        <v>0</v>
      </c>
      <c r="AD141" s="71">
        <v>7.0266154696400003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27.233000000000001</v>
      </c>
      <c r="BK141" s="71">
        <v>0</v>
      </c>
      <c r="BL141" s="71">
        <v>8.1470000000000002</v>
      </c>
      <c r="BM141" s="71">
        <v>0</v>
      </c>
      <c r="BN141" s="72"/>
      <c r="BO141" s="71">
        <v>0</v>
      </c>
      <c r="BP141" s="71">
        <v>0</v>
      </c>
      <c r="BQ141" s="71">
        <v>3</v>
      </c>
      <c r="BR141" s="71">
        <v>0</v>
      </c>
      <c r="BS141" s="71">
        <v>1</v>
      </c>
      <c r="BT141" s="71">
        <v>0</v>
      </c>
      <c r="BU141"/>
      <c r="BV141" s="70">
        <v>27.233000000000001</v>
      </c>
      <c r="BW141" s="70">
        <v>0</v>
      </c>
      <c r="BX141" s="70">
        <v>8.1470000000000002</v>
      </c>
      <c r="BY141" s="70">
        <v>0</v>
      </c>
      <c r="BZ141" s="70">
        <v>0</v>
      </c>
      <c r="CA141" s="70">
        <v>0</v>
      </c>
      <c r="CB141" s="70">
        <v>0</v>
      </c>
      <c r="CC141" s="70">
        <v>0</v>
      </c>
      <c r="CD141" s="70">
        <v>0</v>
      </c>
    </row>
    <row r="142" spans="1:82">
      <c r="A142" s="70" t="s">
        <v>1879</v>
      </c>
      <c r="B142" s="70">
        <v>297</v>
      </c>
      <c r="C142" s="70">
        <v>8</v>
      </c>
      <c r="D142" s="70">
        <v>18</v>
      </c>
      <c r="E142" s="70">
        <v>2011</v>
      </c>
      <c r="F142" s="70" t="s">
        <v>178</v>
      </c>
      <c r="G142" s="70" t="s">
        <v>1871</v>
      </c>
      <c r="H142" s="70" t="s">
        <v>1872</v>
      </c>
      <c r="I142" s="148"/>
      <c r="J142" s="71">
        <v>480.2261205978225</v>
      </c>
      <c r="K142" s="71">
        <v>11.159125967490141</v>
      </c>
      <c r="L142" s="71">
        <v>36.017540528008318</v>
      </c>
      <c r="M142" s="71">
        <v>126.4151992543764</v>
      </c>
      <c r="N142" s="71">
        <v>110.01239593392479</v>
      </c>
      <c r="O142" s="71">
        <v>74.886244707285968</v>
      </c>
      <c r="P142" s="71">
        <v>81.441717455183507</v>
      </c>
      <c r="Q142" s="71">
        <v>4.9976580320466004</v>
      </c>
      <c r="R142" s="71">
        <v>0</v>
      </c>
      <c r="S142" s="71">
        <v>9.9500819850000024</v>
      </c>
      <c r="T142" s="72"/>
      <c r="U142" s="71">
        <v>8326508</v>
      </c>
      <c r="V142" s="71">
        <v>2835</v>
      </c>
      <c r="W142" s="71">
        <v>787</v>
      </c>
      <c r="X142" s="71">
        <v>24293</v>
      </c>
      <c r="Y142" s="71">
        <v>26829</v>
      </c>
      <c r="Z142" s="71">
        <v>38859</v>
      </c>
      <c r="AA142" s="71">
        <v>16458</v>
      </c>
      <c r="AB142" s="71">
        <v>71215</v>
      </c>
      <c r="AC142" s="71">
        <v>0</v>
      </c>
      <c r="AD142" s="71">
        <v>9.9500819850000024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27.577999999999999</v>
      </c>
      <c r="BK142" s="71">
        <v>0</v>
      </c>
      <c r="BL142" s="71">
        <v>8.0259999999999998</v>
      </c>
      <c r="BM142" s="71">
        <v>0</v>
      </c>
      <c r="BN142" s="72"/>
      <c r="BO142" s="71">
        <v>0</v>
      </c>
      <c r="BP142" s="71">
        <v>0</v>
      </c>
      <c r="BQ142" s="71">
        <v>3</v>
      </c>
      <c r="BR142" s="71">
        <v>0</v>
      </c>
      <c r="BS142" s="71">
        <v>1</v>
      </c>
      <c r="BT142" s="71">
        <v>0</v>
      </c>
      <c r="BU142"/>
      <c r="BV142" s="70">
        <v>27.577999999999999</v>
      </c>
      <c r="BW142" s="70">
        <v>0</v>
      </c>
      <c r="BX142" s="70">
        <v>8.0259999999999998</v>
      </c>
      <c r="BY142" s="70">
        <v>0</v>
      </c>
      <c r="BZ142" s="70">
        <v>0</v>
      </c>
      <c r="CA142" s="70">
        <v>0</v>
      </c>
      <c r="CB142" s="70">
        <v>0</v>
      </c>
      <c r="CC142" s="70">
        <v>0</v>
      </c>
      <c r="CD142" s="70">
        <v>0</v>
      </c>
    </row>
    <row r="143" spans="1:82">
      <c r="A143" s="70" t="s">
        <v>1880</v>
      </c>
      <c r="B143" s="70">
        <v>298</v>
      </c>
      <c r="C143" s="70">
        <v>9</v>
      </c>
      <c r="D143" s="70">
        <v>18</v>
      </c>
      <c r="E143" s="70">
        <v>2012</v>
      </c>
      <c r="F143" s="70" t="s">
        <v>179</v>
      </c>
      <c r="G143" s="70" t="s">
        <v>1871</v>
      </c>
      <c r="H143" s="70" t="s">
        <v>1872</v>
      </c>
      <c r="I143" s="148"/>
      <c r="J143" s="71">
        <v>0</v>
      </c>
      <c r="K143" s="71">
        <v>11.859741497307279</v>
      </c>
      <c r="L143" s="71">
        <v>35.466457807520648</v>
      </c>
      <c r="M143" s="71">
        <v>134.4999778382149</v>
      </c>
      <c r="N143" s="71">
        <v>108.61988924481081</v>
      </c>
      <c r="O143" s="71">
        <v>75.407803626777579</v>
      </c>
      <c r="P143" s="71">
        <v>81.183471714958358</v>
      </c>
      <c r="Q143" s="71">
        <v>5.3881482188684702</v>
      </c>
      <c r="R143" s="71">
        <v>0</v>
      </c>
      <c r="S143" s="71">
        <v>13.463659184500001</v>
      </c>
      <c r="T143" s="72"/>
      <c r="U143" s="71">
        <v>0</v>
      </c>
      <c r="V143" s="71">
        <v>2835</v>
      </c>
      <c r="W143" s="71">
        <v>787</v>
      </c>
      <c r="X143" s="71">
        <v>24293</v>
      </c>
      <c r="Y143" s="71">
        <v>27007</v>
      </c>
      <c r="Z143" s="71">
        <v>39440</v>
      </c>
      <c r="AA143" s="71">
        <v>16313</v>
      </c>
      <c r="AB143" s="71">
        <v>70668</v>
      </c>
      <c r="AC143" s="71">
        <v>0</v>
      </c>
      <c r="AD143" s="71">
        <v>13.463659184500001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35.186</v>
      </c>
      <c r="BK143" s="71">
        <v>0</v>
      </c>
      <c r="BL143" s="71">
        <v>10.151999999999999</v>
      </c>
      <c r="BM143" s="71">
        <v>0</v>
      </c>
      <c r="BN143" s="72"/>
      <c r="BO143" s="71">
        <v>0</v>
      </c>
      <c r="BP143" s="71">
        <v>0</v>
      </c>
      <c r="BQ143" s="71">
        <v>4</v>
      </c>
      <c r="BR143" s="71">
        <v>0</v>
      </c>
      <c r="BS143" s="71">
        <v>1</v>
      </c>
      <c r="BT143" s="71">
        <v>0</v>
      </c>
      <c r="BU143"/>
      <c r="BV143" s="70">
        <v>35.186</v>
      </c>
      <c r="BW143" s="70">
        <v>0</v>
      </c>
      <c r="BX143" s="70">
        <v>10.151999999999999</v>
      </c>
      <c r="BY143" s="70">
        <v>0</v>
      </c>
      <c r="BZ143" s="70">
        <v>0</v>
      </c>
      <c r="CA143" s="70">
        <v>0</v>
      </c>
      <c r="CB143" s="70">
        <v>0</v>
      </c>
      <c r="CC143" s="70">
        <v>0</v>
      </c>
      <c r="CD143" s="70">
        <v>0</v>
      </c>
    </row>
    <row r="144" spans="1:82">
      <c r="A144" s="70" t="s">
        <v>1881</v>
      </c>
      <c r="B144" s="70">
        <v>299</v>
      </c>
      <c r="C144" s="70">
        <v>10</v>
      </c>
      <c r="D144" s="70">
        <v>18</v>
      </c>
      <c r="E144" s="70">
        <v>2013</v>
      </c>
      <c r="F144" s="70" t="s">
        <v>180</v>
      </c>
      <c r="G144" s="70" t="s">
        <v>1871</v>
      </c>
      <c r="H144" s="70" t="s">
        <v>1872</v>
      </c>
      <c r="I144" s="148"/>
      <c r="J144" s="71">
        <v>595.08889446132946</v>
      </c>
      <c r="K144" s="71">
        <v>8.4775193494462862</v>
      </c>
      <c r="L144" s="71">
        <v>32.945788516445766</v>
      </c>
      <c r="M144" s="71">
        <v>130.8324586740153</v>
      </c>
      <c r="N144" s="71">
        <v>113.7843162158984</v>
      </c>
      <c r="O144" s="71">
        <v>72.781541723870419</v>
      </c>
      <c r="P144" s="71">
        <v>80.565229299942857</v>
      </c>
      <c r="Q144" s="71">
        <v>5.4360378067607504</v>
      </c>
      <c r="R144" s="71">
        <v>0</v>
      </c>
      <c r="S144" s="71">
        <v>7.986326333480001</v>
      </c>
      <c r="T144" s="72"/>
      <c r="U144" s="71">
        <v>10262102</v>
      </c>
      <c r="V144" s="71">
        <v>2835</v>
      </c>
      <c r="W144" s="71">
        <v>787</v>
      </c>
      <c r="X144" s="71">
        <v>24293</v>
      </c>
      <c r="Y144" s="71">
        <v>27069</v>
      </c>
      <c r="Z144" s="71">
        <v>39766</v>
      </c>
      <c r="AA144" s="71">
        <v>16128</v>
      </c>
      <c r="AB144" s="71">
        <v>70274</v>
      </c>
      <c r="AC144" s="71">
        <v>0</v>
      </c>
      <c r="AD144" s="71">
        <v>7.986326333480001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43.368000000000002</v>
      </c>
      <c r="BK144" s="71">
        <v>0</v>
      </c>
      <c r="BL144" s="71">
        <v>6.2169999999999996</v>
      </c>
      <c r="BM144" s="71">
        <v>0</v>
      </c>
      <c r="BN144" s="72"/>
      <c r="BO144" s="71">
        <v>0</v>
      </c>
      <c r="BP144" s="71">
        <v>0</v>
      </c>
      <c r="BQ144" s="71">
        <v>4</v>
      </c>
      <c r="BR144" s="71">
        <v>0</v>
      </c>
      <c r="BS144" s="71">
        <v>1</v>
      </c>
      <c r="BT144" s="71">
        <v>0</v>
      </c>
      <c r="BU144"/>
      <c r="BV144" s="70">
        <v>43.368000000000002</v>
      </c>
      <c r="BW144" s="70">
        <v>0</v>
      </c>
      <c r="BX144" s="70">
        <v>6.2169999999999996</v>
      </c>
      <c r="BY144" s="70">
        <v>0</v>
      </c>
      <c r="BZ144" s="70">
        <v>0</v>
      </c>
      <c r="CA144" s="70">
        <v>0</v>
      </c>
      <c r="CB144" s="70">
        <v>0</v>
      </c>
      <c r="CC144" s="70">
        <v>0</v>
      </c>
      <c r="CD144" s="70">
        <v>0</v>
      </c>
    </row>
    <row r="145" spans="1:82">
      <c r="A145" s="70" t="s">
        <v>1882</v>
      </c>
      <c r="B145" s="70">
        <v>300</v>
      </c>
      <c r="C145" s="70">
        <v>11</v>
      </c>
      <c r="D145" s="70">
        <v>18</v>
      </c>
      <c r="E145" s="70">
        <v>2014</v>
      </c>
      <c r="F145" s="70" t="s">
        <v>181</v>
      </c>
      <c r="G145" s="70" t="s">
        <v>1871</v>
      </c>
      <c r="H145" s="70" t="s">
        <v>1872</v>
      </c>
      <c r="I145" s="148"/>
      <c r="J145" s="71">
        <v>602.55111367670509</v>
      </c>
      <c r="K145" s="71">
        <v>10.39218133655427</v>
      </c>
      <c r="L145" s="71">
        <v>33.264405595289873</v>
      </c>
      <c r="M145" s="71">
        <v>120.7588616087085</v>
      </c>
      <c r="N145" s="71">
        <v>102.75498053112381</v>
      </c>
      <c r="O145" s="71">
        <v>69.527681294221324</v>
      </c>
      <c r="P145" s="71">
        <v>79.261679190091144</v>
      </c>
      <c r="Q145" s="71">
        <v>5.1539540343503196</v>
      </c>
      <c r="R145" s="71">
        <v>0</v>
      </c>
      <c r="S145" s="71">
        <v>11.00257549</v>
      </c>
      <c r="T145" s="72"/>
      <c r="U145" s="71">
        <v>11303240</v>
      </c>
      <c r="V145" s="71">
        <v>2642</v>
      </c>
      <c r="W145" s="71">
        <v>806</v>
      </c>
      <c r="X145" s="71">
        <v>23084</v>
      </c>
      <c r="Y145" s="71">
        <v>27112</v>
      </c>
      <c r="Z145" s="71">
        <v>40010</v>
      </c>
      <c r="AA145" s="71">
        <v>15785</v>
      </c>
      <c r="AB145" s="71">
        <v>69444</v>
      </c>
      <c r="AC145" s="71">
        <v>0</v>
      </c>
      <c r="AD145" s="71">
        <v>11.00257549</v>
      </c>
      <c r="AE145" s="72"/>
      <c r="AF145" s="71"/>
      <c r="AG145" s="71"/>
      <c r="AH145" s="71"/>
      <c r="AI145" s="71"/>
      <c r="AJ145" s="71"/>
      <c r="AK145" s="71"/>
      <c r="AL145" s="71"/>
      <c r="AM145" s="71"/>
      <c r="AN145" s="71"/>
      <c r="AO145" s="71"/>
      <c r="AP145" s="71"/>
      <c r="AQ145" s="72"/>
      <c r="AR145" s="71">
        <v>1800</v>
      </c>
      <c r="AS145" s="71">
        <v>314</v>
      </c>
      <c r="AT145" s="71">
        <v>1</v>
      </c>
      <c r="AU145" s="71">
        <v>3</v>
      </c>
      <c r="AV145" s="71">
        <v>0</v>
      </c>
      <c r="AW145" s="71">
        <v>3</v>
      </c>
      <c r="AX145" s="71"/>
      <c r="AY145" s="72"/>
      <c r="AZ145" s="71">
        <v>8011.5060000000003</v>
      </c>
      <c r="BA145" s="71">
        <v>15103.16</v>
      </c>
      <c r="BB145" s="71">
        <v>490</v>
      </c>
      <c r="BC145" s="71">
        <v>596</v>
      </c>
      <c r="BD145" s="71">
        <v>0</v>
      </c>
      <c r="BE145" s="71">
        <v>18040</v>
      </c>
      <c r="BF145" s="71"/>
      <c r="BG145" s="72"/>
      <c r="BH145" s="71">
        <v>0</v>
      </c>
      <c r="BI145" s="71">
        <v>0</v>
      </c>
      <c r="BJ145" s="71">
        <v>43.676000000000002</v>
      </c>
      <c r="BK145" s="71">
        <v>0</v>
      </c>
      <c r="BL145" s="71">
        <v>9.0519999999999996</v>
      </c>
      <c r="BM145" s="71">
        <v>0</v>
      </c>
      <c r="BN145" s="72"/>
      <c r="BO145" s="71">
        <v>0</v>
      </c>
      <c r="BP145" s="71">
        <v>0</v>
      </c>
      <c r="BQ145" s="71">
        <v>4</v>
      </c>
      <c r="BR145" s="71">
        <v>0</v>
      </c>
      <c r="BS145" s="71">
        <v>1</v>
      </c>
      <c r="BT145" s="71">
        <v>0</v>
      </c>
      <c r="BU145"/>
      <c r="BV145" s="70">
        <v>43.676000000000002</v>
      </c>
      <c r="BW145" s="70">
        <v>0</v>
      </c>
      <c r="BX145" s="70">
        <v>9.0519999999999996</v>
      </c>
      <c r="BY145" s="70">
        <v>0</v>
      </c>
      <c r="BZ145" s="70">
        <v>0</v>
      </c>
      <c r="CA145" s="70">
        <v>0</v>
      </c>
      <c r="CB145" s="70">
        <v>0</v>
      </c>
      <c r="CC145" s="70">
        <v>0</v>
      </c>
      <c r="CD145" s="70">
        <v>0</v>
      </c>
    </row>
    <row r="146" spans="1:82">
      <c r="A146" s="70" t="s">
        <v>1883</v>
      </c>
      <c r="B146" s="70">
        <v>301</v>
      </c>
      <c r="C146" s="70">
        <v>12</v>
      </c>
      <c r="D146" s="70">
        <v>18</v>
      </c>
      <c r="E146" s="70">
        <v>2015</v>
      </c>
      <c r="F146" s="70" t="s">
        <v>182</v>
      </c>
      <c r="G146" s="70" t="s">
        <v>1871</v>
      </c>
      <c r="H146" s="70" t="s">
        <v>1872</v>
      </c>
      <c r="I146" s="148"/>
      <c r="J146" s="71">
        <v>523.01480510693341</v>
      </c>
      <c r="K146" s="71">
        <v>11.102528478524791</v>
      </c>
      <c r="L146" s="71">
        <v>36.613888119786473</v>
      </c>
      <c r="M146" s="71">
        <v>131.60835336691721</v>
      </c>
      <c r="N146" s="71">
        <v>89.916228430408637</v>
      </c>
      <c r="O146" s="71">
        <v>68.895912425895034</v>
      </c>
      <c r="P146" s="71">
        <v>78.233811272569312</v>
      </c>
      <c r="Q146" s="71">
        <v>4.9716449581965101</v>
      </c>
      <c r="R146" s="71">
        <v>0</v>
      </c>
      <c r="S146" s="71">
        <v>9.1237562158600021</v>
      </c>
      <c r="T146" s="72"/>
      <c r="U146" s="71">
        <v>9899152</v>
      </c>
      <c r="V146" s="71">
        <v>2642</v>
      </c>
      <c r="W146" s="71">
        <v>806</v>
      </c>
      <c r="X146" s="71">
        <v>23084</v>
      </c>
      <c r="Y146" s="71">
        <v>27175</v>
      </c>
      <c r="Z146" s="71">
        <v>40028</v>
      </c>
      <c r="AA146" s="71">
        <v>15568</v>
      </c>
      <c r="AB146" s="71">
        <v>68429</v>
      </c>
      <c r="AC146" s="71">
        <v>0</v>
      </c>
      <c r="AD146" s="71">
        <v>9.1237562158600021</v>
      </c>
      <c r="AE146" s="72"/>
      <c r="AF146" s="71">
        <v>149080152.95493561</v>
      </c>
      <c r="AG146" s="71">
        <v>10752252.32876472</v>
      </c>
      <c r="AH146" s="71">
        <v>6716086.546681664</v>
      </c>
      <c r="AI146" s="71">
        <v>152759844.72502989</v>
      </c>
      <c r="AJ146" s="71">
        <v>144938748.53062549</v>
      </c>
      <c r="AK146" s="71">
        <v>0</v>
      </c>
      <c r="AL146" s="71">
        <v>0</v>
      </c>
      <c r="AM146" s="71">
        <v>9377907.4011411145</v>
      </c>
      <c r="AN146" s="71">
        <v>0</v>
      </c>
      <c r="AO146" s="71">
        <v>0</v>
      </c>
      <c r="AP146" s="71">
        <v>473624992.4871785</v>
      </c>
      <c r="AQ146" s="72"/>
      <c r="AR146" s="71">
        <v>1898</v>
      </c>
      <c r="AS146" s="71">
        <v>425</v>
      </c>
      <c r="AT146" s="71">
        <v>1</v>
      </c>
      <c r="AU146" s="71">
        <v>3</v>
      </c>
      <c r="AV146" s="71">
        <v>0</v>
      </c>
      <c r="AW146" s="71">
        <v>3</v>
      </c>
      <c r="AX146" s="71"/>
      <c r="AY146" s="72"/>
      <c r="AZ146" s="71">
        <v>8559.2759999999998</v>
      </c>
      <c r="BA146" s="71">
        <v>20477.86</v>
      </c>
      <c r="BB146" s="71">
        <v>490</v>
      </c>
      <c r="BC146" s="71">
        <v>596</v>
      </c>
      <c r="BD146" s="71">
        <v>0</v>
      </c>
      <c r="BE146" s="71">
        <v>18040</v>
      </c>
      <c r="BF146" s="71"/>
      <c r="BG146" s="72"/>
      <c r="BH146" s="71">
        <v>0</v>
      </c>
      <c r="BI146" s="71">
        <v>0</v>
      </c>
      <c r="BJ146" s="71">
        <v>43.018999999999998</v>
      </c>
      <c r="BK146" s="71">
        <v>0</v>
      </c>
      <c r="BL146" s="71">
        <v>7.2949999999999999</v>
      </c>
      <c r="BM146" s="71">
        <v>0</v>
      </c>
      <c r="BN146" s="72"/>
      <c r="BO146" s="71">
        <v>0</v>
      </c>
      <c r="BP146" s="71">
        <v>0</v>
      </c>
      <c r="BQ146" s="71">
        <v>4</v>
      </c>
      <c r="BR146" s="71">
        <v>0</v>
      </c>
      <c r="BS146" s="71">
        <v>1</v>
      </c>
      <c r="BT146" s="71">
        <v>0</v>
      </c>
      <c r="BU146"/>
      <c r="BV146" s="70">
        <v>43.018999999999998</v>
      </c>
      <c r="BW146" s="70">
        <v>0</v>
      </c>
      <c r="BX146" s="70">
        <v>7.2949999999999999</v>
      </c>
      <c r="BY146" s="70">
        <v>0</v>
      </c>
      <c r="BZ146" s="70">
        <v>0</v>
      </c>
      <c r="CA146" s="70">
        <v>0</v>
      </c>
      <c r="CB146" s="70">
        <v>0</v>
      </c>
      <c r="CC146" s="70">
        <v>0</v>
      </c>
      <c r="CD146" s="70">
        <v>0</v>
      </c>
    </row>
    <row r="147" spans="1:82">
      <c r="A147" s="70" t="s">
        <v>1884</v>
      </c>
      <c r="B147" s="70">
        <v>302</v>
      </c>
      <c r="C147" s="70">
        <v>13</v>
      </c>
      <c r="D147" s="70">
        <v>18</v>
      </c>
      <c r="E147" s="70">
        <v>2016</v>
      </c>
      <c r="F147" s="70" t="s">
        <v>155</v>
      </c>
      <c r="G147" s="70" t="s">
        <v>1871</v>
      </c>
      <c r="H147" s="70" t="s">
        <v>1872</v>
      </c>
      <c r="I147" s="148"/>
      <c r="J147" s="71">
        <v>675.10852058162232</v>
      </c>
      <c r="K147" s="71">
        <v>10.547344926169067</v>
      </c>
      <c r="L147" s="71">
        <v>38.37314803387428</v>
      </c>
      <c r="M147" s="71">
        <v>89.767089355608519</v>
      </c>
      <c r="N147" s="71">
        <v>86.709034142697774</v>
      </c>
      <c r="O147" s="71">
        <v>68.208901882053169</v>
      </c>
      <c r="P147" s="71">
        <v>75.266461480534588</v>
      </c>
      <c r="Q147" s="71">
        <v>4.7823533417562327</v>
      </c>
      <c r="R147" s="71">
        <v>0</v>
      </c>
      <c r="S147" s="71">
        <v>11.522471259599998</v>
      </c>
      <c r="T147" s="72"/>
      <c r="U147" s="71">
        <v>11634279</v>
      </c>
      <c r="V147" s="71">
        <v>2642</v>
      </c>
      <c r="W147" s="71">
        <v>806</v>
      </c>
      <c r="X147" s="71">
        <v>23084</v>
      </c>
      <c r="Y147" s="71">
        <v>27295</v>
      </c>
      <c r="Z147" s="71">
        <v>40116</v>
      </c>
      <c r="AA147" s="71">
        <v>15491</v>
      </c>
      <c r="AB147" s="71">
        <v>67708</v>
      </c>
      <c r="AC147" s="71">
        <v>0</v>
      </c>
      <c r="AD147" s="71">
        <v>11.5224712596</v>
      </c>
      <c r="AE147" s="72"/>
      <c r="AF147" s="71">
        <v>202354712.53295171</v>
      </c>
      <c r="AG147" s="71">
        <v>10689763.105595229</v>
      </c>
      <c r="AH147" s="71">
        <v>6004339.9175936552</v>
      </c>
      <c r="AI147" s="71">
        <v>138887723.2019541</v>
      </c>
      <c r="AJ147" s="71">
        <v>140662481.28095591</v>
      </c>
      <c r="AK147" s="71">
        <v>0</v>
      </c>
      <c r="AL147" s="71">
        <v>0</v>
      </c>
      <c r="AM147" s="71">
        <v>9286306.3238263484</v>
      </c>
      <c r="AN147" s="71">
        <v>0</v>
      </c>
      <c r="AO147" s="71">
        <v>0</v>
      </c>
      <c r="AP147" s="71">
        <v>507885326.36287695</v>
      </c>
      <c r="AQ147" s="72"/>
      <c r="AR147" s="71">
        <v>1972</v>
      </c>
      <c r="AS147" s="71">
        <v>451</v>
      </c>
      <c r="AT147" s="71">
        <v>1</v>
      </c>
      <c r="AU147" s="71">
        <v>3</v>
      </c>
      <c r="AV147" s="71">
        <v>0</v>
      </c>
      <c r="AW147" s="71">
        <v>3</v>
      </c>
      <c r="AX147" s="71"/>
      <c r="AY147" s="72"/>
      <c r="AZ147" s="71">
        <v>8982.6260000000002</v>
      </c>
      <c r="BA147" s="71">
        <v>23019.86</v>
      </c>
      <c r="BB147" s="71">
        <v>490</v>
      </c>
      <c r="BC147" s="71">
        <v>596</v>
      </c>
      <c r="BD147" s="71">
        <v>0</v>
      </c>
      <c r="BE147" s="71">
        <v>18040</v>
      </c>
      <c r="BF147" s="71"/>
      <c r="BG147" s="72"/>
      <c r="BH147" s="71">
        <v>0</v>
      </c>
      <c r="BI147" s="71">
        <v>0</v>
      </c>
      <c r="BJ147" s="71">
        <v>37.481999999999999</v>
      </c>
      <c r="BK147" s="71">
        <v>0</v>
      </c>
      <c r="BL147" s="71">
        <v>9.5020000000000007</v>
      </c>
      <c r="BM147" s="71">
        <v>0</v>
      </c>
      <c r="BN147" s="72"/>
      <c r="BO147" s="71">
        <v>0</v>
      </c>
      <c r="BP147" s="71">
        <v>0</v>
      </c>
      <c r="BQ147" s="71">
        <v>4</v>
      </c>
      <c r="BR147" s="71">
        <v>0</v>
      </c>
      <c r="BS147" s="71">
        <v>1</v>
      </c>
      <c r="BT147" s="71">
        <v>0</v>
      </c>
      <c r="BU147"/>
      <c r="BV147" s="70">
        <v>37.481999999999999</v>
      </c>
      <c r="BW147" s="70">
        <v>0</v>
      </c>
      <c r="BX147" s="70">
        <v>9.5020000000000007</v>
      </c>
      <c r="BY147" s="70">
        <v>0</v>
      </c>
      <c r="BZ147" s="70">
        <v>0</v>
      </c>
      <c r="CA147" s="70">
        <v>0</v>
      </c>
      <c r="CB147" s="70">
        <v>0</v>
      </c>
      <c r="CC147" s="70">
        <v>0</v>
      </c>
      <c r="CD147" s="70">
        <v>0</v>
      </c>
    </row>
    <row r="148" spans="1:82">
      <c r="A148" s="70" t="s">
        <v>1885</v>
      </c>
      <c r="B148" s="70">
        <v>303</v>
      </c>
      <c r="C148" s="70">
        <v>14</v>
      </c>
      <c r="D148" s="70">
        <v>18</v>
      </c>
      <c r="E148" s="70">
        <v>2017</v>
      </c>
      <c r="F148" s="70" t="s">
        <v>156</v>
      </c>
      <c r="G148" s="70" t="s">
        <v>1871</v>
      </c>
      <c r="H148" s="70" t="s">
        <v>1872</v>
      </c>
      <c r="I148" s="148"/>
      <c r="J148" s="71">
        <v>609.21627476759261</v>
      </c>
      <c r="K148" s="71">
        <v>10.488710394271793</v>
      </c>
      <c r="L148" s="71">
        <v>34.661938209443377</v>
      </c>
      <c r="M148" s="71">
        <v>86.975865310664872</v>
      </c>
      <c r="N148" s="71">
        <v>85.366099159631844</v>
      </c>
      <c r="O148" s="71">
        <v>67.330051706545845</v>
      </c>
      <c r="P148" s="71">
        <v>74.118591154219772</v>
      </c>
      <c r="Q148" s="71">
        <v>4.5679508550631098</v>
      </c>
      <c r="R148" s="71">
        <v>0</v>
      </c>
      <c r="S148" s="71">
        <v>12.2926958168</v>
      </c>
      <c r="T148" s="72"/>
      <c r="U148" s="71">
        <v>11916485</v>
      </c>
      <c r="V148" s="71">
        <v>2642</v>
      </c>
      <c r="W148" s="71">
        <v>806</v>
      </c>
      <c r="X148" s="71">
        <v>23084</v>
      </c>
      <c r="Y148" s="71">
        <v>27404</v>
      </c>
      <c r="Z148" s="71">
        <v>40256</v>
      </c>
      <c r="AA148" s="71">
        <v>15352</v>
      </c>
      <c r="AB148" s="71">
        <v>66878</v>
      </c>
      <c r="AC148" s="71">
        <v>0</v>
      </c>
      <c r="AD148" s="71">
        <v>12.2926958168</v>
      </c>
      <c r="AE148" s="72"/>
      <c r="AF148" s="71">
        <v>181824917.30075061</v>
      </c>
      <c r="AG148" s="71">
        <v>9522521.9100995418</v>
      </c>
      <c r="AH148" s="71">
        <v>6925297.2781578572</v>
      </c>
      <c r="AI148" s="71">
        <v>142707842.35914481</v>
      </c>
      <c r="AJ148" s="71">
        <v>155150028.00442001</v>
      </c>
      <c r="AK148" s="71">
        <v>0</v>
      </c>
      <c r="AL148" s="71">
        <v>0</v>
      </c>
      <c r="AM148" s="71">
        <v>9186822.3461283464</v>
      </c>
      <c r="AN148" s="71">
        <v>0</v>
      </c>
      <c r="AO148" s="71">
        <v>0</v>
      </c>
      <c r="AP148" s="71">
        <v>505317429.19870114</v>
      </c>
      <c r="AQ148" s="72"/>
      <c r="AR148" s="71">
        <v>2042</v>
      </c>
      <c r="AS148" s="71">
        <v>473</v>
      </c>
      <c r="AT148" s="71">
        <v>1</v>
      </c>
      <c r="AU148" s="71">
        <v>3</v>
      </c>
      <c r="AV148" s="71">
        <v>0</v>
      </c>
      <c r="AW148" s="71">
        <v>3</v>
      </c>
      <c r="AX148" s="71"/>
      <c r="AY148" s="72"/>
      <c r="AZ148" s="71">
        <v>9376.7260000000006</v>
      </c>
      <c r="BA148" s="71">
        <v>25267.86</v>
      </c>
      <c r="BB148" s="71">
        <v>490</v>
      </c>
      <c r="BC148" s="71">
        <v>596</v>
      </c>
      <c r="BD148" s="71">
        <v>0</v>
      </c>
      <c r="BE148" s="71">
        <v>18040</v>
      </c>
      <c r="BF148" s="71"/>
      <c r="BG148" s="72"/>
      <c r="BH148" s="71">
        <v>17.95</v>
      </c>
      <c r="BI148" s="71">
        <v>0</v>
      </c>
      <c r="BJ148" s="71">
        <v>23.655000000000001</v>
      </c>
      <c r="BK148" s="71">
        <v>0</v>
      </c>
      <c r="BL148" s="71">
        <v>8.984</v>
      </c>
      <c r="BM148" s="71">
        <v>0</v>
      </c>
      <c r="BN148" s="72"/>
      <c r="BO148" s="71">
        <v>1</v>
      </c>
      <c r="BP148" s="71">
        <v>0</v>
      </c>
      <c r="BQ148" s="71">
        <v>3</v>
      </c>
      <c r="BR148" s="71">
        <v>0</v>
      </c>
      <c r="BS148" s="71">
        <v>1</v>
      </c>
      <c r="BT148" s="71">
        <v>0</v>
      </c>
      <c r="BU148"/>
      <c r="BV148" s="70">
        <v>23.655000000000001</v>
      </c>
      <c r="BW148" s="70">
        <v>0</v>
      </c>
      <c r="BX148" s="70">
        <v>8.984</v>
      </c>
      <c r="BY148" s="70">
        <v>14.797000000000001</v>
      </c>
      <c r="BZ148" s="70">
        <v>3.153</v>
      </c>
      <c r="CA148" s="70">
        <v>0</v>
      </c>
      <c r="CB148" s="70">
        <v>0</v>
      </c>
      <c r="CC148" s="70">
        <v>0</v>
      </c>
      <c r="CD148" s="70">
        <v>0</v>
      </c>
    </row>
    <row r="149" spans="1:82">
      <c r="A149" s="70" t="s">
        <v>1886</v>
      </c>
      <c r="B149" s="70">
        <v>304</v>
      </c>
      <c r="C149" s="70">
        <v>15</v>
      </c>
      <c r="D149" s="70">
        <v>18</v>
      </c>
      <c r="E149" s="70">
        <v>2018</v>
      </c>
      <c r="F149" s="70" t="s">
        <v>183</v>
      </c>
      <c r="G149" s="70" t="s">
        <v>1871</v>
      </c>
      <c r="H149" s="70" t="s">
        <v>1872</v>
      </c>
      <c r="I149" s="148"/>
      <c r="J149" s="71">
        <v>500.31452970512578</v>
      </c>
      <c r="K149" s="71">
        <v>9.4316235153490204</v>
      </c>
      <c r="L149" s="71">
        <v>30.833753347039394</v>
      </c>
      <c r="M149" s="71">
        <v>79.197316945259516</v>
      </c>
      <c r="N149" s="71">
        <v>61.33919228685992</v>
      </c>
      <c r="O149" s="71">
        <v>66.022397768422607</v>
      </c>
      <c r="P149" s="71">
        <v>72.802430999935154</v>
      </c>
      <c r="Q149" s="71">
        <v>4.1743250672533003</v>
      </c>
      <c r="R149" s="71">
        <v>0</v>
      </c>
      <c r="S149" s="71">
        <v>8.1106042599999988</v>
      </c>
      <c r="T149" s="72"/>
      <c r="U149" s="71">
        <v>10986416</v>
      </c>
      <c r="V149" s="71">
        <v>2642</v>
      </c>
      <c r="W149" s="71">
        <v>806</v>
      </c>
      <c r="X149" s="71">
        <v>23084</v>
      </c>
      <c r="Y149" s="71">
        <v>27385</v>
      </c>
      <c r="Z149" s="71">
        <v>40230</v>
      </c>
      <c r="AA149" s="71">
        <v>15231</v>
      </c>
      <c r="AB149" s="71">
        <v>65861</v>
      </c>
      <c r="AC149" s="71">
        <v>0</v>
      </c>
      <c r="AD149" s="71">
        <v>8.1106042599999988</v>
      </c>
      <c r="AE149" s="72"/>
      <c r="AF149" s="71">
        <v>156005942.4422636</v>
      </c>
      <c r="AG149" s="71">
        <v>10254391.746842019</v>
      </c>
      <c r="AH149" s="71">
        <v>6289586.3817082783</v>
      </c>
      <c r="AI149" s="71">
        <v>137085580.24602389</v>
      </c>
      <c r="AJ149" s="71">
        <v>144289759.635575</v>
      </c>
      <c r="AK149" s="71">
        <v>0</v>
      </c>
      <c r="AL149" s="71">
        <v>0</v>
      </c>
      <c r="AM149" s="71">
        <v>9065839.8025799058</v>
      </c>
      <c r="AN149" s="71">
        <v>0</v>
      </c>
      <c r="AO149" s="71">
        <v>0</v>
      </c>
      <c r="AP149" s="71">
        <v>462991100.25499266</v>
      </c>
      <c r="AQ149" s="72"/>
      <c r="AR149" s="71">
        <v>2114</v>
      </c>
      <c r="AS149" s="71">
        <v>502</v>
      </c>
      <c r="AT149" s="71">
        <v>0</v>
      </c>
      <c r="AU149" s="71">
        <v>3</v>
      </c>
      <c r="AV149" s="71">
        <v>0</v>
      </c>
      <c r="AW149" s="71">
        <v>3</v>
      </c>
      <c r="AX149" s="71"/>
      <c r="AY149" s="72"/>
      <c r="AZ149" s="71">
        <v>9791.8560000000016</v>
      </c>
      <c r="BA149" s="71">
        <v>27048.76</v>
      </c>
      <c r="BB149" s="71">
        <v>0</v>
      </c>
      <c r="BC149" s="71">
        <v>596</v>
      </c>
      <c r="BD149" s="71">
        <v>0</v>
      </c>
      <c r="BE149" s="71">
        <v>18040</v>
      </c>
      <c r="BF149" s="71"/>
      <c r="BG149" s="72"/>
      <c r="BH149" s="71">
        <v>19.989999999999998</v>
      </c>
      <c r="BI149" s="71">
        <v>0</v>
      </c>
      <c r="BJ149" s="71">
        <v>29.553000000000001</v>
      </c>
      <c r="BK149" s="71">
        <v>0</v>
      </c>
      <c r="BL149" s="71">
        <v>6.84</v>
      </c>
      <c r="BM149" s="71">
        <v>0</v>
      </c>
      <c r="BN149" s="72"/>
      <c r="BO149" s="71">
        <v>1</v>
      </c>
      <c r="BP149" s="71">
        <v>0</v>
      </c>
      <c r="BQ149" s="71">
        <v>4</v>
      </c>
      <c r="BR149" s="71">
        <v>0</v>
      </c>
      <c r="BS149" s="71">
        <v>1</v>
      </c>
      <c r="BT149" s="71">
        <v>0</v>
      </c>
      <c r="BU149"/>
      <c r="BV149" s="70">
        <v>29.553000000000001</v>
      </c>
      <c r="BW149" s="70">
        <v>0</v>
      </c>
      <c r="BX149" s="70">
        <v>6.84</v>
      </c>
      <c r="BY149" s="70">
        <v>16.524999999999999</v>
      </c>
      <c r="BZ149" s="70">
        <v>3.4649999999999999</v>
      </c>
      <c r="CA149" s="70">
        <v>0</v>
      </c>
      <c r="CB149" s="70">
        <v>0</v>
      </c>
      <c r="CC149" s="70">
        <v>0</v>
      </c>
      <c r="CD149" s="70">
        <v>0</v>
      </c>
    </row>
    <row r="150" spans="1:82">
      <c r="A150" s="70" t="s">
        <v>1887</v>
      </c>
      <c r="B150" s="70">
        <v>305</v>
      </c>
      <c r="C150" s="70">
        <v>16</v>
      </c>
      <c r="D150" s="70">
        <v>18</v>
      </c>
      <c r="E150" s="70">
        <v>2019</v>
      </c>
      <c r="F150" s="70" t="s">
        <v>158</v>
      </c>
      <c r="G150" s="70" t="s">
        <v>1871</v>
      </c>
      <c r="H150" s="70" t="s">
        <v>1872</v>
      </c>
      <c r="I150" s="148"/>
      <c r="J150" s="71">
        <v>567.95974859527576</v>
      </c>
      <c r="K150" s="71">
        <v>9.5689960884387819</v>
      </c>
      <c r="L150" s="71">
        <v>31.39141846533353</v>
      </c>
      <c r="M150" s="71">
        <v>90.332788827455943</v>
      </c>
      <c r="N150" s="71">
        <v>68.614673035491364</v>
      </c>
      <c r="O150" s="71">
        <v>64.090583077575488</v>
      </c>
      <c r="P150" s="71">
        <v>72.23417550695477</v>
      </c>
      <c r="Q150" s="71">
        <v>4.0043761462084904</v>
      </c>
      <c r="R150" s="71">
        <v>0</v>
      </c>
      <c r="S150" s="71">
        <v>11.57382968368</v>
      </c>
      <c r="T150" s="72"/>
      <c r="U150" s="71">
        <v>11914138</v>
      </c>
      <c r="V150" s="71">
        <v>2642</v>
      </c>
      <c r="W150" s="71">
        <v>806</v>
      </c>
      <c r="X150" s="71">
        <v>23084</v>
      </c>
      <c r="Y150" s="71">
        <v>27396</v>
      </c>
      <c r="Z150" s="71">
        <v>40125</v>
      </c>
      <c r="AA150" s="71">
        <v>14999</v>
      </c>
      <c r="AB150" s="71">
        <v>64890</v>
      </c>
      <c r="AC150" s="71">
        <v>0</v>
      </c>
      <c r="AD150" s="71">
        <v>11.57382968368</v>
      </c>
      <c r="AE150" s="72"/>
      <c r="AF150" s="71">
        <v>166171084.5029422</v>
      </c>
      <c r="AG150" s="71">
        <v>10167122.434488591</v>
      </c>
      <c r="AH150" s="71">
        <v>7000073.8470335864</v>
      </c>
      <c r="AI150" s="71">
        <v>141005663.45033929</v>
      </c>
      <c r="AJ150" s="71">
        <v>142122884.14001939</v>
      </c>
      <c r="AK150" s="71">
        <v>0</v>
      </c>
      <c r="AL150" s="71">
        <v>0</v>
      </c>
      <c r="AM150" s="71">
        <v>8837529.5083415378</v>
      </c>
      <c r="AN150" s="71">
        <v>0</v>
      </c>
      <c r="AO150" s="71">
        <v>0</v>
      </c>
      <c r="AP150" s="71">
        <v>475304357.88316464</v>
      </c>
      <c r="AQ150" s="72"/>
      <c r="AR150" s="71">
        <v>2179</v>
      </c>
      <c r="AS150" s="71">
        <v>528</v>
      </c>
      <c r="AT150" s="71">
        <v>0</v>
      </c>
      <c r="AU150" s="71">
        <v>3</v>
      </c>
      <c r="AV150" s="71">
        <v>0</v>
      </c>
      <c r="AW150" s="71">
        <v>3</v>
      </c>
      <c r="AX150" s="71"/>
      <c r="AY150" s="72"/>
      <c r="AZ150" s="71">
        <v>10149.406000000001</v>
      </c>
      <c r="BA150" s="71">
        <v>28061.360000000011</v>
      </c>
      <c r="BB150" s="71">
        <v>0</v>
      </c>
      <c r="BC150" s="71">
        <v>596</v>
      </c>
      <c r="BD150" s="71">
        <v>0</v>
      </c>
      <c r="BE150" s="71">
        <v>18040</v>
      </c>
      <c r="BF150" s="71"/>
      <c r="BG150" s="72"/>
      <c r="BH150" s="71">
        <v>22.561</v>
      </c>
      <c r="BI150" s="71">
        <v>0</v>
      </c>
      <c r="BJ150" s="71">
        <v>25.361999999999998</v>
      </c>
      <c r="BK150" s="71">
        <v>0</v>
      </c>
      <c r="BL150" s="71">
        <v>9.4969999999999999</v>
      </c>
      <c r="BM150" s="71">
        <v>0</v>
      </c>
      <c r="BN150" s="72"/>
      <c r="BO150" s="71">
        <v>1</v>
      </c>
      <c r="BP150" s="71">
        <v>0</v>
      </c>
      <c r="BQ150" s="71">
        <v>4</v>
      </c>
      <c r="BR150" s="71">
        <v>0</v>
      </c>
      <c r="BS150" s="71">
        <v>1</v>
      </c>
      <c r="BT150" s="71">
        <v>0</v>
      </c>
      <c r="BU150"/>
      <c r="BV150" s="70">
        <v>25.361999999999998</v>
      </c>
      <c r="BW150" s="70">
        <v>0</v>
      </c>
      <c r="BX150" s="70">
        <v>9.4969999999999999</v>
      </c>
      <c r="BY150" s="70">
        <v>18.808</v>
      </c>
      <c r="BZ150" s="70">
        <v>3.7530000000000001</v>
      </c>
      <c r="CA150" s="70">
        <v>0</v>
      </c>
      <c r="CB150" s="70">
        <v>0</v>
      </c>
      <c r="CC150" s="70">
        <v>0</v>
      </c>
      <c r="CD150" s="70">
        <v>0</v>
      </c>
    </row>
    <row r="151" spans="1:82">
      <c r="A151" s="70" t="s">
        <v>1888</v>
      </c>
      <c r="B151" s="70">
        <v>306</v>
      </c>
      <c r="C151" s="70">
        <v>17</v>
      </c>
      <c r="D151" s="70">
        <v>18</v>
      </c>
      <c r="E151" s="70">
        <v>2020</v>
      </c>
      <c r="F151" s="70" t="s">
        <v>159</v>
      </c>
      <c r="G151" s="70" t="s">
        <v>1871</v>
      </c>
      <c r="H151" s="70" t="s">
        <v>1872</v>
      </c>
      <c r="I151" s="148"/>
      <c r="J151" s="71">
        <v>538.94376864458388</v>
      </c>
      <c r="K151" s="71">
        <v>9.6986096557225778</v>
      </c>
      <c r="L151" s="71">
        <v>55.867969262435849</v>
      </c>
      <c r="M151" s="71">
        <v>80.540896764019479</v>
      </c>
      <c r="N151" s="71">
        <v>63.901738942745773</v>
      </c>
      <c r="O151" s="71">
        <v>56.04885375142873</v>
      </c>
      <c r="P151" s="71">
        <v>67.588323762979513</v>
      </c>
      <c r="Q151" s="71">
        <v>3.7731325331904801</v>
      </c>
      <c r="R151" s="71">
        <v>0</v>
      </c>
      <c r="S151" s="71">
        <v>7.1712203537799999</v>
      </c>
      <c r="T151" s="72"/>
      <c r="U151" s="71">
        <v>10842951</v>
      </c>
      <c r="V151" s="71">
        <v>2616</v>
      </c>
      <c r="W151" s="71">
        <v>1348</v>
      </c>
      <c r="X151" s="71">
        <v>21980</v>
      </c>
      <c r="Y151" s="71">
        <v>27461</v>
      </c>
      <c r="Z151" s="71">
        <v>40051</v>
      </c>
      <c r="AA151" s="71">
        <v>14917</v>
      </c>
      <c r="AB151" s="71">
        <v>63994</v>
      </c>
      <c r="AC151" s="71">
        <v>0</v>
      </c>
      <c r="AD151" s="71">
        <v>7.1712203537799999</v>
      </c>
      <c r="AE151" s="72"/>
      <c r="AF151" s="71">
        <v>171180409.64099461</v>
      </c>
      <c r="AG151" s="71">
        <v>9855626.6141716186</v>
      </c>
      <c r="AH151" s="71">
        <v>13794155.880216148</v>
      </c>
      <c r="AI151" s="71">
        <v>120137209.71357691</v>
      </c>
      <c r="AJ151" s="71">
        <v>136875617.6328977</v>
      </c>
      <c r="AK151" s="71"/>
      <c r="AL151" s="71"/>
      <c r="AM151" s="71">
        <v>8351927.9881691122</v>
      </c>
      <c r="AN151" s="71"/>
      <c r="AO151" s="71"/>
      <c r="AP151" s="71">
        <v>460194947.4700262</v>
      </c>
      <c r="AQ151" s="72"/>
      <c r="AR151" s="71">
        <v>2238</v>
      </c>
      <c r="AS151" s="71">
        <v>539</v>
      </c>
      <c r="AT151" s="71">
        <v>0</v>
      </c>
      <c r="AU151" s="71">
        <v>2</v>
      </c>
      <c r="AV151" s="71">
        <v>0</v>
      </c>
      <c r="AW151" s="71">
        <v>3</v>
      </c>
      <c r="AX151" s="71"/>
      <c r="AY151" s="72"/>
      <c r="AZ151" s="71">
        <v>10500.286</v>
      </c>
      <c r="BA151" s="71">
        <v>28550.059999999961</v>
      </c>
      <c r="BB151" s="71">
        <v>0</v>
      </c>
      <c r="BC151" s="71">
        <v>586</v>
      </c>
      <c r="BD151" s="71">
        <v>0</v>
      </c>
      <c r="BE151" s="71">
        <v>18040</v>
      </c>
      <c r="BF151" s="71"/>
      <c r="BG151" s="72"/>
      <c r="BH151" s="71">
        <v>0</v>
      </c>
      <c r="BI151" s="71">
        <v>0</v>
      </c>
      <c r="BJ151" s="71">
        <v>29.231999999999999</v>
      </c>
      <c r="BK151" s="71">
        <v>0</v>
      </c>
      <c r="BL151" s="71">
        <v>5.3109999999999999</v>
      </c>
      <c r="BM151" s="71">
        <v>0</v>
      </c>
      <c r="BN151" s="72"/>
      <c r="BO151" s="71">
        <v>0</v>
      </c>
      <c r="BP151" s="71">
        <v>0</v>
      </c>
      <c r="BQ151" s="71">
        <v>5</v>
      </c>
      <c r="BR151" s="71">
        <v>0</v>
      </c>
      <c r="BS151" s="71">
        <v>1</v>
      </c>
      <c r="BT151" s="71">
        <v>0</v>
      </c>
      <c r="BU151"/>
      <c r="BV151" s="70">
        <v>29.231999999999999</v>
      </c>
      <c r="BW151" s="70">
        <v>0</v>
      </c>
      <c r="BX151" s="70">
        <v>5.3109999999999999</v>
      </c>
      <c r="BY151" s="70">
        <v>0</v>
      </c>
      <c r="BZ151" s="70">
        <v>0</v>
      </c>
      <c r="CA151" s="70">
        <v>0</v>
      </c>
      <c r="CB151" s="70">
        <v>0</v>
      </c>
      <c r="CC151" s="70">
        <v>0</v>
      </c>
      <c r="CD151" s="70">
        <v>0</v>
      </c>
    </row>
    <row r="152" spans="1:82">
      <c r="A152" s="70" t="s">
        <v>1889</v>
      </c>
      <c r="B152" s="70">
        <v>306</v>
      </c>
      <c r="C152" s="70">
        <v>18</v>
      </c>
      <c r="D152" s="70">
        <v>18</v>
      </c>
      <c r="E152" s="70">
        <v>2021</v>
      </c>
      <c r="F152" s="70" t="s">
        <v>160</v>
      </c>
      <c r="G152" s="70" t="s">
        <v>1871</v>
      </c>
      <c r="H152" s="70" t="s">
        <v>1872</v>
      </c>
      <c r="I152" s="148"/>
      <c r="J152" s="71">
        <v>530.59751587326969</v>
      </c>
      <c r="K152" s="71">
        <v>10.017353816942153</v>
      </c>
      <c r="L152" s="71">
        <v>49.840210461613083</v>
      </c>
      <c r="M152" s="71">
        <v>77.645587677656962</v>
      </c>
      <c r="N152" s="71">
        <v>56.438046001283972</v>
      </c>
      <c r="O152" s="71">
        <v>54.262132379195087</v>
      </c>
      <c r="P152" s="71">
        <v>69.253073973862911</v>
      </c>
      <c r="Q152" s="71">
        <v>3.6773951852127098</v>
      </c>
      <c r="R152" s="71">
        <v>0</v>
      </c>
      <c r="S152" s="71">
        <v>7.6651584190272004</v>
      </c>
      <c r="T152" s="72"/>
      <c r="U152" s="71">
        <v>12225738</v>
      </c>
      <c r="V152" s="71">
        <v>2616</v>
      </c>
      <c r="W152" s="71">
        <v>1348</v>
      </c>
      <c r="X152" s="71">
        <v>21980</v>
      </c>
      <c r="Y152" s="71">
        <v>27427</v>
      </c>
      <c r="Z152" s="71">
        <v>39924</v>
      </c>
      <c r="AA152" s="71">
        <v>14904</v>
      </c>
      <c r="AB152" s="71">
        <v>62983</v>
      </c>
      <c r="AC152" s="71">
        <v>0</v>
      </c>
      <c r="AD152" s="71">
        <v>7.6651584190272004</v>
      </c>
      <c r="AE152" s="72"/>
      <c r="AF152" s="71">
        <v>156934461.16792342</v>
      </c>
      <c r="AG152" s="71">
        <v>11677182.317344993</v>
      </c>
      <c r="AH152" s="71">
        <v>12821744.669427954</v>
      </c>
      <c r="AI152" s="71">
        <v>140102725.01152056</v>
      </c>
      <c r="AJ152" s="71">
        <v>138343104.1242893</v>
      </c>
      <c r="AK152" s="71">
        <v>0</v>
      </c>
      <c r="AL152" s="71">
        <v>0</v>
      </c>
      <c r="AM152" s="71">
        <v>8267393.4457988506</v>
      </c>
      <c r="AN152" s="71">
        <v>0</v>
      </c>
      <c r="AO152" s="71">
        <v>0</v>
      </c>
      <c r="AP152" s="71">
        <v>468146610.73630512</v>
      </c>
      <c r="AQ152" s="72"/>
      <c r="AR152" s="71">
        <v>2299</v>
      </c>
      <c r="AS152" s="71">
        <v>549</v>
      </c>
      <c r="AT152" s="71">
        <v>0</v>
      </c>
      <c r="AU152" s="71">
        <v>2</v>
      </c>
      <c r="AV152" s="71">
        <v>0</v>
      </c>
      <c r="AW152" s="71">
        <v>3</v>
      </c>
      <c r="AX152" s="71"/>
      <c r="AY152" s="72"/>
      <c r="AZ152" s="71">
        <v>10886.215999999989</v>
      </c>
      <c r="BA152" s="71">
        <v>40696.059999999939</v>
      </c>
      <c r="BB152" s="71">
        <v>0</v>
      </c>
      <c r="BC152" s="71">
        <v>586</v>
      </c>
      <c r="BD152" s="71">
        <v>0</v>
      </c>
      <c r="BE152" s="71">
        <v>18040</v>
      </c>
      <c r="BF152" s="71"/>
      <c r="BG152" s="72"/>
      <c r="BH152" s="71">
        <v>22.506</v>
      </c>
      <c r="BI152" s="71">
        <v>0</v>
      </c>
      <c r="BJ152" s="71">
        <v>32.731999999999999</v>
      </c>
      <c r="BK152" s="71">
        <v>0</v>
      </c>
      <c r="BL152" s="71">
        <v>6.101</v>
      </c>
      <c r="BM152" s="71">
        <v>0</v>
      </c>
      <c r="BN152" s="72"/>
      <c r="BO152" s="71">
        <v>1</v>
      </c>
      <c r="BP152" s="71">
        <v>0</v>
      </c>
      <c r="BQ152" s="71">
        <v>5</v>
      </c>
      <c r="BR152" s="71">
        <v>0</v>
      </c>
      <c r="BS152" s="71">
        <v>1</v>
      </c>
      <c r="BT152" s="71">
        <v>0</v>
      </c>
      <c r="BU152"/>
      <c r="BV152" s="70">
        <v>32.731999999999999</v>
      </c>
      <c r="BW152" s="70">
        <v>0</v>
      </c>
      <c r="BX152" s="70">
        <v>6.101</v>
      </c>
      <c r="BY152" s="70">
        <v>18.716000000000001</v>
      </c>
      <c r="BZ152" s="70">
        <v>3.79</v>
      </c>
      <c r="CA152" s="70">
        <v>0</v>
      </c>
      <c r="CB152" s="70">
        <v>0</v>
      </c>
      <c r="CC152" s="70">
        <v>0</v>
      </c>
      <c r="CD152" s="70">
        <v>0</v>
      </c>
    </row>
    <row r="153" spans="1:82">
      <c r="A153" s="70" t="s">
        <v>1890</v>
      </c>
      <c r="B153" s="70">
        <v>306</v>
      </c>
      <c r="C153" s="70">
        <v>19</v>
      </c>
      <c r="D153" s="70">
        <v>18</v>
      </c>
      <c r="E153" s="70">
        <v>2022</v>
      </c>
      <c r="F153" s="70" t="s">
        <v>161</v>
      </c>
      <c r="G153" s="70" t="s">
        <v>1871</v>
      </c>
      <c r="H153" s="70" t="s">
        <v>1872</v>
      </c>
      <c r="I153" s="148"/>
      <c r="J153" s="71">
        <v>440.47682234474314</v>
      </c>
      <c r="K153" s="71">
        <v>10.678025584292991</v>
      </c>
      <c r="L153" s="71">
        <v>35.917296533382867</v>
      </c>
      <c r="M153" s="71">
        <v>78.119075939349059</v>
      </c>
      <c r="N153" s="71">
        <v>78.780837393503447</v>
      </c>
      <c r="O153" s="71">
        <v>56.954193982089912</v>
      </c>
      <c r="P153" s="71">
        <v>68.313893621045793</v>
      </c>
      <c r="Q153" s="71">
        <v>3.6546398228397909</v>
      </c>
      <c r="R153" s="71">
        <v>0</v>
      </c>
      <c r="S153" s="71">
        <v>8.629068049999999</v>
      </c>
      <c r="T153" s="72"/>
      <c r="U153" s="71">
        <v>11993921</v>
      </c>
      <c r="V153" s="71">
        <v>2616</v>
      </c>
      <c r="W153" s="71">
        <v>1348</v>
      </c>
      <c r="X153" s="71">
        <v>21980</v>
      </c>
      <c r="Y153" s="71">
        <v>27524</v>
      </c>
      <c r="Z153" s="71">
        <v>39814</v>
      </c>
      <c r="AA153" s="71">
        <v>14926</v>
      </c>
      <c r="AB153" s="71">
        <v>62080</v>
      </c>
      <c r="AC153" s="71">
        <v>0</v>
      </c>
      <c r="AD153" s="71">
        <v>8.629068049999999</v>
      </c>
      <c r="AE153" s="72"/>
      <c r="AF153" s="71">
        <v>132621416.12841992</v>
      </c>
      <c r="AG153" s="71">
        <v>10766670.709630111</v>
      </c>
      <c r="AH153" s="71">
        <v>9806481.2960836664</v>
      </c>
      <c r="AI153" s="71">
        <v>124500081.36954689</v>
      </c>
      <c r="AJ153" s="71">
        <v>156845571.15041593</v>
      </c>
      <c r="AK153" s="71">
        <v>0</v>
      </c>
      <c r="AL153" s="71">
        <v>0</v>
      </c>
      <c r="AM153" s="71">
        <v>8016222.4367937343</v>
      </c>
      <c r="AN153" s="71">
        <v>0</v>
      </c>
      <c r="AO153" s="71">
        <v>0</v>
      </c>
      <c r="AP153" s="71">
        <v>442556443.09089023</v>
      </c>
      <c r="AQ153" s="72"/>
      <c r="AR153" s="71">
        <v>2401</v>
      </c>
      <c r="AS153" s="71">
        <v>581</v>
      </c>
      <c r="AT153" s="71">
        <v>0</v>
      </c>
      <c r="AU153" s="71">
        <v>2</v>
      </c>
      <c r="AV153" s="71">
        <v>0</v>
      </c>
      <c r="AW153" s="71">
        <v>3</v>
      </c>
      <c r="AX153" s="71"/>
      <c r="AY153" s="72"/>
      <c r="AZ153" s="71">
        <v>11538.383999999987</v>
      </c>
      <c r="BA153" s="71">
        <v>44312.959999999941</v>
      </c>
      <c r="BB153" s="71">
        <v>0</v>
      </c>
      <c r="BC153" s="71">
        <v>586</v>
      </c>
      <c r="BD153" s="71">
        <v>0</v>
      </c>
      <c r="BE153" s="71">
        <v>18040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1891</v>
      </c>
      <c r="B154" s="70">
        <v>306</v>
      </c>
      <c r="C154" s="70">
        <v>20</v>
      </c>
      <c r="D154" s="70">
        <v>18</v>
      </c>
      <c r="E154" s="70">
        <v>2023</v>
      </c>
      <c r="F154" s="70" t="s">
        <v>1539</v>
      </c>
      <c r="G154" s="70" t="s">
        <v>1871</v>
      </c>
      <c r="H154" s="70" t="s">
        <v>1872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2481</v>
      </c>
      <c r="AS154" s="71">
        <v>586</v>
      </c>
      <c r="AT154" s="71">
        <v>0</v>
      </c>
      <c r="AU154" s="71">
        <v>2</v>
      </c>
      <c r="AV154" s="71">
        <v>0</v>
      </c>
      <c r="AW154" s="71">
        <v>3</v>
      </c>
      <c r="AX154" s="71"/>
      <c r="AY154" s="72"/>
      <c r="AZ154" s="71">
        <v>12054.343999999983</v>
      </c>
      <c r="BA154" s="71">
        <v>63407.859999999935</v>
      </c>
      <c r="BB154" s="71">
        <v>0</v>
      </c>
      <c r="BC154" s="71">
        <v>586</v>
      </c>
      <c r="BD154" s="71">
        <v>0</v>
      </c>
      <c r="BE154" s="71">
        <v>18040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1892</v>
      </c>
      <c r="B155" s="70">
        <v>306</v>
      </c>
      <c r="C155" s="70">
        <v>21</v>
      </c>
      <c r="D155" s="70">
        <v>18</v>
      </c>
      <c r="E155" s="70">
        <v>2024</v>
      </c>
      <c r="F155" s="70" t="s">
        <v>1554</v>
      </c>
      <c r="G155" s="70" t="s">
        <v>1871</v>
      </c>
      <c r="H155" s="70" t="s">
        <v>1872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1893</v>
      </c>
      <c r="B156" s="70">
        <v>171</v>
      </c>
      <c r="C156" s="70">
        <v>1</v>
      </c>
      <c r="D156" s="70">
        <v>11</v>
      </c>
      <c r="E156" s="70">
        <v>1990</v>
      </c>
      <c r="F156" s="70" t="s">
        <v>787</v>
      </c>
      <c r="G156" s="70" t="s">
        <v>1894</v>
      </c>
      <c r="H156" s="70" t="s">
        <v>1895</v>
      </c>
      <c r="I156" s="148"/>
      <c r="J156" s="71">
        <v>52.473584665040093</v>
      </c>
      <c r="K156" s="71">
        <v>4.0296978542923227</v>
      </c>
      <c r="L156" s="71">
        <v>2.0843921763277411</v>
      </c>
      <c r="M156" s="71">
        <v>29.120263908150719</v>
      </c>
      <c r="N156" s="71">
        <v>39.134919893450103</v>
      </c>
      <c r="O156" s="71">
        <v>29.969972134403871</v>
      </c>
      <c r="P156" s="71">
        <v>17.894569555581789</v>
      </c>
      <c r="Q156" s="71">
        <v>2.0764189145787801</v>
      </c>
      <c r="R156" s="71">
        <v>0</v>
      </c>
      <c r="S156" s="71">
        <v>2.254741332095179</v>
      </c>
      <c r="T156" s="72"/>
      <c r="U156" s="71">
        <v>4465861</v>
      </c>
      <c r="V156" s="71">
        <v>1508</v>
      </c>
      <c r="W156" s="71">
        <v>24</v>
      </c>
      <c r="X156" s="71">
        <v>11073</v>
      </c>
      <c r="Y156" s="71">
        <v>12536</v>
      </c>
      <c r="Z156" s="71">
        <v>12327</v>
      </c>
      <c r="AA156" s="71">
        <v>4345</v>
      </c>
      <c r="AB156" s="71">
        <v>33714</v>
      </c>
      <c r="AC156" s="71">
        <v>0</v>
      </c>
      <c r="AD156" s="71">
        <v>2.254741332095179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1896</v>
      </c>
      <c r="B157" s="70">
        <v>172</v>
      </c>
      <c r="C157" s="70">
        <v>2</v>
      </c>
      <c r="D157" s="70">
        <v>11</v>
      </c>
      <c r="E157" s="70">
        <v>2005</v>
      </c>
      <c r="F157" s="70" t="s">
        <v>789</v>
      </c>
      <c r="G157" s="70" t="s">
        <v>1894</v>
      </c>
      <c r="H157" s="70" t="s">
        <v>1895</v>
      </c>
      <c r="I157" s="148"/>
      <c r="J157" s="71">
        <v>20.222080072976631</v>
      </c>
      <c r="K157" s="71">
        <v>3.4902659461836878</v>
      </c>
      <c r="L157" s="71">
        <v>4.690245085038824</v>
      </c>
      <c r="M157" s="71">
        <v>75.405494805329127</v>
      </c>
      <c r="N157" s="71">
        <v>62.139010760894763</v>
      </c>
      <c r="O157" s="71">
        <v>48.862728293335437</v>
      </c>
      <c r="P157" s="71">
        <v>19.95876546338782</v>
      </c>
      <c r="Q157" s="71">
        <v>2.5270707108448098</v>
      </c>
      <c r="R157" s="71">
        <v>0</v>
      </c>
      <c r="S157" s="71">
        <v>5.0446432440449058</v>
      </c>
      <c r="T157" s="72"/>
      <c r="U157" s="71">
        <v>2055475</v>
      </c>
      <c r="V157" s="71">
        <v>1523</v>
      </c>
      <c r="W157" s="71">
        <v>62</v>
      </c>
      <c r="X157" s="71">
        <v>15218</v>
      </c>
      <c r="Y157" s="71">
        <v>16902</v>
      </c>
      <c r="Z157" s="71">
        <v>23257</v>
      </c>
      <c r="AA157" s="71">
        <v>3969</v>
      </c>
      <c r="AB157" s="71">
        <v>42894</v>
      </c>
      <c r="AC157" s="71">
        <v>0</v>
      </c>
      <c r="AD157" s="71">
        <v>5.0446432440449058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1897</v>
      </c>
      <c r="B158" s="70">
        <v>173</v>
      </c>
      <c r="C158" s="70">
        <v>3</v>
      </c>
      <c r="D158" s="70">
        <v>11</v>
      </c>
      <c r="E158" s="70">
        <v>2006</v>
      </c>
      <c r="F158" s="70" t="s">
        <v>790</v>
      </c>
      <c r="G158" s="1064" t="s">
        <v>1894</v>
      </c>
      <c r="H158" s="70" t="s">
        <v>1895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1898</v>
      </c>
      <c r="B159" s="70">
        <v>174</v>
      </c>
      <c r="C159" s="70">
        <v>4</v>
      </c>
      <c r="D159" s="70">
        <v>11</v>
      </c>
      <c r="E159" s="70">
        <v>2007</v>
      </c>
      <c r="F159" s="70" t="s">
        <v>791</v>
      </c>
      <c r="G159" s="1064" t="s">
        <v>1894</v>
      </c>
      <c r="H159" s="70" t="s">
        <v>1895</v>
      </c>
      <c r="I159" s="148"/>
      <c r="J159" s="71">
        <v>18.773993980937249</v>
      </c>
      <c r="K159" s="71">
        <v>3.655180280259728</v>
      </c>
      <c r="L159" s="71">
        <v>0</v>
      </c>
      <c r="M159" s="71">
        <v>80.58246528820699</v>
      </c>
      <c r="N159" s="71">
        <v>64.912867113313212</v>
      </c>
      <c r="O159" s="71">
        <v>49.024712003241902</v>
      </c>
      <c r="P159" s="71">
        <v>19.91024899910197</v>
      </c>
      <c r="Q159" s="71">
        <v>2.87268783914798</v>
      </c>
      <c r="R159" s="71">
        <v>0</v>
      </c>
      <c r="S159" s="71">
        <v>5.0308290175830441</v>
      </c>
      <c r="T159" s="72"/>
      <c r="U159" s="71">
        <v>2277338</v>
      </c>
      <c r="V159" s="71">
        <v>1598</v>
      </c>
      <c r="W159" s="71">
        <v>0</v>
      </c>
      <c r="X159" s="71">
        <v>17800</v>
      </c>
      <c r="Y159" s="71">
        <v>18363</v>
      </c>
      <c r="Z159" s="71">
        <v>24257</v>
      </c>
      <c r="AA159" s="71">
        <v>3899</v>
      </c>
      <c r="AB159" s="71">
        <v>46182</v>
      </c>
      <c r="AC159" s="71">
        <v>0</v>
      </c>
      <c r="AD159" s="71">
        <v>5.0308290175830441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1899</v>
      </c>
      <c r="B160" s="70">
        <v>175</v>
      </c>
      <c r="C160" s="70">
        <v>5</v>
      </c>
      <c r="D160" s="70">
        <v>11</v>
      </c>
      <c r="E160" s="70">
        <v>2008</v>
      </c>
      <c r="F160" s="70" t="s">
        <v>792</v>
      </c>
      <c r="G160" s="70" t="s">
        <v>1894</v>
      </c>
      <c r="H160" s="70" t="s">
        <v>1895</v>
      </c>
      <c r="I160" s="148"/>
      <c r="J160" s="71">
        <v>20.14827684028176</v>
      </c>
      <c r="K160" s="71">
        <v>2.7296304348481661</v>
      </c>
      <c r="L160" s="71">
        <v>3.9291628641394798</v>
      </c>
      <c r="M160" s="71">
        <v>80.351278692175214</v>
      </c>
      <c r="N160" s="71">
        <v>65.558446854138907</v>
      </c>
      <c r="O160" s="71">
        <v>48.145337760439617</v>
      </c>
      <c r="P160" s="71">
        <v>19.61212150624133</v>
      </c>
      <c r="Q160" s="71">
        <v>2.89174488562315</v>
      </c>
      <c r="R160" s="71">
        <v>0</v>
      </c>
      <c r="S160" s="71">
        <v>7.3069055352854431</v>
      </c>
      <c r="T160" s="72"/>
      <c r="U160" s="71">
        <v>2604625</v>
      </c>
      <c r="V160" s="71">
        <v>1598</v>
      </c>
      <c r="W160" s="71">
        <v>50</v>
      </c>
      <c r="X160" s="71">
        <v>17800</v>
      </c>
      <c r="Y160" s="71">
        <v>18751</v>
      </c>
      <c r="Z160" s="71">
        <v>24658</v>
      </c>
      <c r="AA160" s="71">
        <v>3845</v>
      </c>
      <c r="AB160" s="71">
        <v>47253</v>
      </c>
      <c r="AC160" s="71">
        <v>0</v>
      </c>
      <c r="AD160" s="71">
        <v>7.3069055352854431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1900</v>
      </c>
      <c r="B161" s="70">
        <v>176</v>
      </c>
      <c r="C161" s="70">
        <v>6</v>
      </c>
      <c r="D161" s="70">
        <v>11</v>
      </c>
      <c r="E161" s="70">
        <v>2009</v>
      </c>
      <c r="F161" s="70" t="s">
        <v>176</v>
      </c>
      <c r="G161" s="70" t="s">
        <v>1894</v>
      </c>
      <c r="H161" s="70" t="s">
        <v>1895</v>
      </c>
      <c r="I161" s="148"/>
      <c r="J161" s="71">
        <v>18.984971899974351</v>
      </c>
      <c r="K161" s="71">
        <v>1.9704404298757059</v>
      </c>
      <c r="L161" s="71">
        <v>3.792632944456158</v>
      </c>
      <c r="M161" s="71">
        <v>89.777139412419217</v>
      </c>
      <c r="N161" s="71">
        <v>64.677310596247324</v>
      </c>
      <c r="O161" s="71">
        <v>49.631627681032647</v>
      </c>
      <c r="P161" s="71">
        <v>18.904978422231991</v>
      </c>
      <c r="Q161" s="71">
        <v>2.8022957188431401</v>
      </c>
      <c r="R161" s="71">
        <v>0</v>
      </c>
      <c r="S161" s="71">
        <v>5.3805839708547634</v>
      </c>
      <c r="T161" s="72"/>
      <c r="U161" s="71">
        <v>1929413</v>
      </c>
      <c r="V161" s="71">
        <v>1212</v>
      </c>
      <c r="W161" s="71">
        <v>82</v>
      </c>
      <c r="X161" s="71">
        <v>21040</v>
      </c>
      <c r="Y161" s="71">
        <v>19111</v>
      </c>
      <c r="Z161" s="71">
        <v>25090</v>
      </c>
      <c r="AA161" s="71">
        <v>3805</v>
      </c>
      <c r="AB161" s="71">
        <v>48069</v>
      </c>
      <c r="AC161" s="71">
        <v>0</v>
      </c>
      <c r="AD161" s="71">
        <v>5.3805839708547634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4.3499999999999996</v>
      </c>
      <c r="BK161" s="71">
        <v>0</v>
      </c>
      <c r="BL161" s="71">
        <v>39.477000000000004</v>
      </c>
      <c r="BM161" s="71">
        <v>0</v>
      </c>
      <c r="BN161" s="72"/>
      <c r="BO161" s="71">
        <v>0</v>
      </c>
      <c r="BP161" s="71">
        <v>0</v>
      </c>
      <c r="BQ161" s="71">
        <v>1</v>
      </c>
      <c r="BR161" s="71">
        <v>0</v>
      </c>
      <c r="BS161" s="71">
        <v>5</v>
      </c>
      <c r="BT161" s="71">
        <v>0</v>
      </c>
      <c r="BU161"/>
      <c r="BV161" s="70">
        <v>43.826999999999998</v>
      </c>
      <c r="BW161" s="70">
        <v>0</v>
      </c>
      <c r="BX161" s="70">
        <v>0</v>
      </c>
      <c r="BY161" s="70">
        <v>0</v>
      </c>
      <c r="BZ161" s="70">
        <v>0</v>
      </c>
      <c r="CA161" s="70">
        <v>0</v>
      </c>
      <c r="CB161" s="70">
        <v>0</v>
      </c>
      <c r="CC161" s="70">
        <v>0</v>
      </c>
      <c r="CD161" s="70">
        <v>0</v>
      </c>
    </row>
    <row r="162" spans="1:82">
      <c r="A162" s="70" t="s">
        <v>1901</v>
      </c>
      <c r="B162" s="70">
        <v>177</v>
      </c>
      <c r="C162" s="70">
        <v>7</v>
      </c>
      <c r="D162" s="70">
        <v>11</v>
      </c>
      <c r="E162" s="70">
        <v>2010</v>
      </c>
      <c r="F162" s="70" t="s">
        <v>177</v>
      </c>
      <c r="G162" s="70" t="s">
        <v>1894</v>
      </c>
      <c r="H162" s="70" t="s">
        <v>1895</v>
      </c>
      <c r="I162" s="148"/>
      <c r="J162" s="71">
        <v>22.44536974428209</v>
      </c>
      <c r="K162" s="71">
        <v>2.1022497784058518</v>
      </c>
      <c r="L162" s="71">
        <v>3.5777088819111662</v>
      </c>
      <c r="M162" s="71">
        <v>92.167088941781287</v>
      </c>
      <c r="N162" s="71">
        <v>71.94469766034814</v>
      </c>
      <c r="O162" s="71">
        <v>50.294020586349838</v>
      </c>
      <c r="P162" s="71">
        <v>19.083455296809561</v>
      </c>
      <c r="Q162" s="71">
        <v>2.96802896611768</v>
      </c>
      <c r="R162" s="71">
        <v>0</v>
      </c>
      <c r="S162" s="71">
        <v>5.3634034812949158</v>
      </c>
      <c r="T162" s="72"/>
      <c r="U162" s="71">
        <v>2311008</v>
      </c>
      <c r="V162" s="71">
        <v>1212</v>
      </c>
      <c r="W162" s="71">
        <v>82</v>
      </c>
      <c r="X162" s="71">
        <v>21040</v>
      </c>
      <c r="Y162" s="71">
        <v>19364</v>
      </c>
      <c r="Z162" s="71">
        <v>25543</v>
      </c>
      <c r="AA162" s="71">
        <v>3745</v>
      </c>
      <c r="AB162" s="71">
        <v>48785</v>
      </c>
      <c r="AC162" s="71">
        <v>0</v>
      </c>
      <c r="AD162" s="71">
        <v>5.3634034812949158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4.617</v>
      </c>
      <c r="BK162" s="71">
        <v>0</v>
      </c>
      <c r="BL162" s="71">
        <v>32.259</v>
      </c>
      <c r="BM162" s="71">
        <v>10.444000000000001</v>
      </c>
      <c r="BN162" s="72"/>
      <c r="BO162" s="71">
        <v>0</v>
      </c>
      <c r="BP162" s="71">
        <v>0</v>
      </c>
      <c r="BQ162" s="71">
        <v>1</v>
      </c>
      <c r="BR162" s="71">
        <v>0</v>
      </c>
      <c r="BS162" s="71">
        <v>4</v>
      </c>
      <c r="BT162" s="71">
        <v>1</v>
      </c>
      <c r="BU162"/>
      <c r="BV162" s="70">
        <v>47.32</v>
      </c>
      <c r="BW162" s="70">
        <v>0</v>
      </c>
      <c r="BX162" s="70">
        <v>0</v>
      </c>
      <c r="BY162" s="70">
        <v>0</v>
      </c>
      <c r="BZ162" s="70">
        <v>0</v>
      </c>
      <c r="CA162" s="70">
        <v>0</v>
      </c>
      <c r="CB162" s="70">
        <v>0</v>
      </c>
      <c r="CC162" s="70">
        <v>0</v>
      </c>
      <c r="CD162" s="70">
        <v>0</v>
      </c>
    </row>
    <row r="163" spans="1:82">
      <c r="A163" s="70" t="s">
        <v>1902</v>
      </c>
      <c r="B163" s="70">
        <v>178</v>
      </c>
      <c r="C163" s="70">
        <v>8</v>
      </c>
      <c r="D163" s="70">
        <v>11</v>
      </c>
      <c r="E163" s="70">
        <v>2011</v>
      </c>
      <c r="F163" s="70" t="s">
        <v>178</v>
      </c>
      <c r="G163" s="70" t="s">
        <v>1894</v>
      </c>
      <c r="H163" s="70" t="s">
        <v>1895</v>
      </c>
      <c r="I163" s="148"/>
      <c r="J163" s="71">
        <v>25.867510312900581</v>
      </c>
      <c r="K163" s="71">
        <v>2.854774389585776</v>
      </c>
      <c r="L163" s="71">
        <v>3.7150706360447798</v>
      </c>
      <c r="M163" s="71">
        <v>99.819075952160517</v>
      </c>
      <c r="N163" s="71">
        <v>74.082260744360951</v>
      </c>
      <c r="O163" s="71">
        <v>50.560115189283174</v>
      </c>
      <c r="P163" s="71">
        <v>18.635891842035548</v>
      </c>
      <c r="Q163" s="71">
        <v>3.4970623471592499</v>
      </c>
      <c r="R163" s="71">
        <v>0</v>
      </c>
      <c r="S163" s="71">
        <v>4.4940099710527077</v>
      </c>
      <c r="T163" s="72"/>
      <c r="U163" s="71">
        <v>2622341</v>
      </c>
      <c r="V163" s="71">
        <v>1212</v>
      </c>
      <c r="W163" s="71">
        <v>82</v>
      </c>
      <c r="X163" s="71">
        <v>21040</v>
      </c>
      <c r="Y163" s="71">
        <v>19796</v>
      </c>
      <c r="Z163" s="71">
        <v>26236</v>
      </c>
      <c r="AA163" s="71">
        <v>3766</v>
      </c>
      <c r="AB163" s="71">
        <v>49832</v>
      </c>
      <c r="AC163" s="71">
        <v>0</v>
      </c>
      <c r="AD163" s="71">
        <v>4.4940099710527077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4.5010000000000003</v>
      </c>
      <c r="BK163" s="71">
        <v>0</v>
      </c>
      <c r="BL163" s="71">
        <v>34.201000000000001</v>
      </c>
      <c r="BM163" s="71">
        <v>10.641999999999999</v>
      </c>
      <c r="BN163" s="72"/>
      <c r="BO163" s="71">
        <v>0</v>
      </c>
      <c r="BP163" s="71">
        <v>0</v>
      </c>
      <c r="BQ163" s="71">
        <v>1</v>
      </c>
      <c r="BR163" s="71">
        <v>0</v>
      </c>
      <c r="BS163" s="71">
        <v>5</v>
      </c>
      <c r="BT163" s="71">
        <v>1</v>
      </c>
      <c r="BU163"/>
      <c r="BV163" s="70">
        <v>49.344000000000001</v>
      </c>
      <c r="BW163" s="70">
        <v>0</v>
      </c>
      <c r="BX163" s="70">
        <v>0</v>
      </c>
      <c r="BY163" s="70">
        <v>0</v>
      </c>
      <c r="BZ163" s="70">
        <v>0</v>
      </c>
      <c r="CA163" s="70">
        <v>0</v>
      </c>
      <c r="CB163" s="70">
        <v>0</v>
      </c>
      <c r="CC163" s="70">
        <v>0</v>
      </c>
      <c r="CD163" s="70">
        <v>0</v>
      </c>
    </row>
    <row r="164" spans="1:82">
      <c r="A164" s="70" t="s">
        <v>1903</v>
      </c>
      <c r="B164" s="70">
        <v>179</v>
      </c>
      <c r="C164" s="70">
        <v>9</v>
      </c>
      <c r="D164" s="70">
        <v>11</v>
      </c>
      <c r="E164" s="70">
        <v>2012</v>
      </c>
      <c r="F164" s="70" t="s">
        <v>179</v>
      </c>
      <c r="G164" s="70" t="s">
        <v>1894</v>
      </c>
      <c r="H164" s="70" t="s">
        <v>1895</v>
      </c>
      <c r="I164" s="148"/>
      <c r="J164" s="71">
        <v>21.467354868124719</v>
      </c>
      <c r="K164" s="71">
        <v>2.553020319512278</v>
      </c>
      <c r="L164" s="71">
        <v>3.6189137006482088</v>
      </c>
      <c r="M164" s="71">
        <v>105.4549358120974</v>
      </c>
      <c r="N164" s="71">
        <v>78.172197820636626</v>
      </c>
      <c r="O164" s="71">
        <v>51.83904106827638</v>
      </c>
      <c r="P164" s="71">
        <v>18.682201484580009</v>
      </c>
      <c r="Q164" s="71">
        <v>3.9499972636370102</v>
      </c>
      <c r="R164" s="71">
        <v>0</v>
      </c>
      <c r="S164" s="71">
        <v>5.3622946353483378</v>
      </c>
      <c r="T164" s="72"/>
      <c r="U164" s="71">
        <v>2343321</v>
      </c>
      <c r="V164" s="71">
        <v>1212</v>
      </c>
      <c r="W164" s="71">
        <v>82</v>
      </c>
      <c r="X164" s="71">
        <v>21040</v>
      </c>
      <c r="Y164" s="71">
        <v>20664</v>
      </c>
      <c r="Z164" s="71">
        <v>27113</v>
      </c>
      <c r="AA164" s="71">
        <v>3754</v>
      </c>
      <c r="AB164" s="71">
        <v>51806</v>
      </c>
      <c r="AC164" s="71">
        <v>0</v>
      </c>
      <c r="AD164" s="71">
        <v>5.3622946353483378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4.702</v>
      </c>
      <c r="BK164" s="71">
        <v>0</v>
      </c>
      <c r="BL164" s="71">
        <v>34.804000000000002</v>
      </c>
      <c r="BM164" s="71">
        <v>11.212999999999999</v>
      </c>
      <c r="BN164" s="72"/>
      <c r="BO164" s="71">
        <v>0</v>
      </c>
      <c r="BP164" s="71">
        <v>0</v>
      </c>
      <c r="BQ164" s="71">
        <v>1</v>
      </c>
      <c r="BR164" s="71">
        <v>0</v>
      </c>
      <c r="BS164" s="71">
        <v>5</v>
      </c>
      <c r="BT164" s="71">
        <v>1</v>
      </c>
      <c r="BU164"/>
      <c r="BV164" s="70">
        <v>50.719000000000001</v>
      </c>
      <c r="BW164" s="70">
        <v>0</v>
      </c>
      <c r="BX164" s="70">
        <v>0</v>
      </c>
      <c r="BY164" s="70">
        <v>0</v>
      </c>
      <c r="BZ164" s="70">
        <v>0</v>
      </c>
      <c r="CA164" s="70">
        <v>0</v>
      </c>
      <c r="CB164" s="70">
        <v>0</v>
      </c>
      <c r="CC164" s="70">
        <v>0</v>
      </c>
      <c r="CD164" s="70">
        <v>0</v>
      </c>
    </row>
    <row r="165" spans="1:82">
      <c r="A165" s="70" t="s">
        <v>1904</v>
      </c>
      <c r="B165" s="70">
        <v>180</v>
      </c>
      <c r="C165" s="70">
        <v>10</v>
      </c>
      <c r="D165" s="70">
        <v>11</v>
      </c>
      <c r="E165" s="70">
        <v>2013</v>
      </c>
      <c r="F165" s="70" t="s">
        <v>180</v>
      </c>
      <c r="G165" s="70" t="s">
        <v>1894</v>
      </c>
      <c r="H165" s="70" t="s">
        <v>1895</v>
      </c>
      <c r="I165" s="148"/>
      <c r="J165" s="71">
        <v>20.044975822728212</v>
      </c>
      <c r="K165" s="71">
        <v>2.1695081523398212</v>
      </c>
      <c r="L165" s="71">
        <v>3.339238078111888</v>
      </c>
      <c r="M165" s="71">
        <v>104.9873049414923</v>
      </c>
      <c r="N165" s="71">
        <v>72.259899971003719</v>
      </c>
      <c r="O165" s="71">
        <v>51.26517587098553</v>
      </c>
      <c r="P165" s="71">
        <v>19.037331898690617</v>
      </c>
      <c r="Q165" s="71">
        <v>4.0842610376406796</v>
      </c>
      <c r="R165" s="71">
        <v>0</v>
      </c>
      <c r="S165" s="71">
        <v>5.4123780938358239</v>
      </c>
      <c r="T165" s="72"/>
      <c r="U165" s="71">
        <v>2256978</v>
      </c>
      <c r="V165" s="71">
        <v>1212</v>
      </c>
      <c r="W165" s="71">
        <v>82</v>
      </c>
      <c r="X165" s="71">
        <v>21040</v>
      </c>
      <c r="Y165" s="71">
        <v>21138</v>
      </c>
      <c r="Z165" s="71">
        <v>28010</v>
      </c>
      <c r="AA165" s="71">
        <v>3811</v>
      </c>
      <c r="AB165" s="71">
        <v>52799</v>
      </c>
      <c r="AC165" s="71">
        <v>0</v>
      </c>
      <c r="AD165" s="71">
        <v>5.4123780938358239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4.4669999999999996</v>
      </c>
      <c r="BK165" s="71">
        <v>0</v>
      </c>
      <c r="BL165" s="71">
        <v>34.816000000000003</v>
      </c>
      <c r="BM165" s="71">
        <v>11.395</v>
      </c>
      <c r="BN165" s="72"/>
      <c r="BO165" s="71">
        <v>0</v>
      </c>
      <c r="BP165" s="71">
        <v>0</v>
      </c>
      <c r="BQ165" s="71">
        <v>1</v>
      </c>
      <c r="BR165" s="71">
        <v>0</v>
      </c>
      <c r="BS165" s="71">
        <v>5</v>
      </c>
      <c r="BT165" s="71">
        <v>1</v>
      </c>
      <c r="BU165"/>
      <c r="BV165" s="70">
        <v>50.677999999999997</v>
      </c>
      <c r="BW165" s="70">
        <v>0</v>
      </c>
      <c r="BX165" s="70">
        <v>0</v>
      </c>
      <c r="BY165" s="70">
        <v>0</v>
      </c>
      <c r="BZ165" s="70">
        <v>0</v>
      </c>
      <c r="CA165" s="70">
        <v>0</v>
      </c>
      <c r="CB165" s="70">
        <v>0</v>
      </c>
      <c r="CC165" s="70">
        <v>0</v>
      </c>
      <c r="CD165" s="70">
        <v>0</v>
      </c>
    </row>
    <row r="166" spans="1:82">
      <c r="A166" s="70" t="s">
        <v>1905</v>
      </c>
      <c r="B166" s="70">
        <v>181</v>
      </c>
      <c r="C166" s="70">
        <v>11</v>
      </c>
      <c r="D166" s="70">
        <v>11</v>
      </c>
      <c r="E166" s="70">
        <v>2014</v>
      </c>
      <c r="F166" s="70" t="s">
        <v>181</v>
      </c>
      <c r="G166" s="70" t="s">
        <v>1894</v>
      </c>
      <c r="H166" s="70" t="s">
        <v>1895</v>
      </c>
      <c r="I166" s="148"/>
      <c r="J166" s="71">
        <v>19.909600310089068</v>
      </c>
      <c r="K166" s="71">
        <v>2.645162811640867</v>
      </c>
      <c r="L166" s="71">
        <v>3.2888223318088401</v>
      </c>
      <c r="M166" s="71">
        <v>109.47432086721039</v>
      </c>
      <c r="N166" s="71">
        <v>71.709455771757916</v>
      </c>
      <c r="O166" s="71">
        <v>49.534780187247655</v>
      </c>
      <c r="P166" s="71">
        <v>19.387351495276651</v>
      </c>
      <c r="Q166" s="71">
        <v>4.0433646649300998</v>
      </c>
      <c r="R166" s="71">
        <v>0</v>
      </c>
      <c r="S166" s="71">
        <v>6.7441387959115104</v>
      </c>
      <c r="T166" s="72"/>
      <c r="U166" s="71">
        <v>2447900</v>
      </c>
      <c r="V166" s="71">
        <v>1280</v>
      </c>
      <c r="W166" s="71">
        <v>69</v>
      </c>
      <c r="X166" s="71">
        <v>23503</v>
      </c>
      <c r="Y166" s="71">
        <v>21876</v>
      </c>
      <c r="Z166" s="71">
        <v>28505</v>
      </c>
      <c r="AA166" s="71">
        <v>3861</v>
      </c>
      <c r="AB166" s="71">
        <v>54480</v>
      </c>
      <c r="AC166" s="71">
        <v>0</v>
      </c>
      <c r="AD166" s="71">
        <v>6.7441387959115104</v>
      </c>
      <c r="AE166" s="72"/>
      <c r="AF166" s="71"/>
      <c r="AG166" s="71"/>
      <c r="AH166" s="71"/>
      <c r="AI166" s="71"/>
      <c r="AJ166" s="71"/>
      <c r="AK166" s="71"/>
      <c r="AL166" s="71"/>
      <c r="AM166" s="71"/>
      <c r="AN166" s="71"/>
      <c r="AO166" s="71"/>
      <c r="AP166" s="71"/>
      <c r="AQ166" s="72"/>
      <c r="AR166" s="71">
        <v>1206</v>
      </c>
      <c r="AS166" s="71">
        <v>162</v>
      </c>
      <c r="AT166" s="71">
        <v>0</v>
      </c>
      <c r="AU166" s="71">
        <v>0</v>
      </c>
      <c r="AV166" s="71">
        <v>0</v>
      </c>
      <c r="AW166" s="71">
        <v>0</v>
      </c>
      <c r="AX166" s="71"/>
      <c r="AY166" s="72"/>
      <c r="AZ166" s="71">
        <v>4834.2999999999993</v>
      </c>
      <c r="BA166" s="71">
        <v>3320.2</v>
      </c>
      <c r="BB166" s="71">
        <v>0</v>
      </c>
      <c r="BC166" s="71">
        <v>0</v>
      </c>
      <c r="BD166" s="71">
        <v>0</v>
      </c>
      <c r="BE166" s="71">
        <v>0</v>
      </c>
      <c r="BF166" s="71"/>
      <c r="BG166" s="72"/>
      <c r="BH166" s="71">
        <v>0</v>
      </c>
      <c r="BI166" s="71">
        <v>0</v>
      </c>
      <c r="BJ166" s="71">
        <v>4.4279999999999999</v>
      </c>
      <c r="BK166" s="71">
        <v>0</v>
      </c>
      <c r="BL166" s="71">
        <v>47.082999999999998</v>
      </c>
      <c r="BM166" s="71">
        <v>0</v>
      </c>
      <c r="BN166" s="72"/>
      <c r="BO166" s="71">
        <v>0</v>
      </c>
      <c r="BP166" s="71">
        <v>0</v>
      </c>
      <c r="BQ166" s="71">
        <v>1</v>
      </c>
      <c r="BR166" s="71">
        <v>0</v>
      </c>
      <c r="BS166" s="71">
        <v>6</v>
      </c>
      <c r="BT166" s="71">
        <v>0</v>
      </c>
      <c r="BU166"/>
      <c r="BV166" s="70">
        <v>51.511000000000003</v>
      </c>
      <c r="BW166" s="70">
        <v>0</v>
      </c>
      <c r="BX166" s="70">
        <v>0</v>
      </c>
      <c r="BY166" s="70">
        <v>0</v>
      </c>
      <c r="BZ166" s="70">
        <v>0</v>
      </c>
      <c r="CA166" s="70">
        <v>0</v>
      </c>
      <c r="CB166" s="70">
        <v>0</v>
      </c>
      <c r="CC166" s="70">
        <v>0</v>
      </c>
      <c r="CD166" s="70">
        <v>0</v>
      </c>
    </row>
    <row r="167" spans="1:82">
      <c r="A167" s="70" t="s">
        <v>1906</v>
      </c>
      <c r="B167" s="70">
        <v>182</v>
      </c>
      <c r="C167" s="70">
        <v>12</v>
      </c>
      <c r="D167" s="70">
        <v>11</v>
      </c>
      <c r="E167" s="70">
        <v>2015</v>
      </c>
      <c r="F167" s="70" t="s">
        <v>182</v>
      </c>
      <c r="G167" s="70" t="s">
        <v>1894</v>
      </c>
      <c r="H167" s="70" t="s">
        <v>1895</v>
      </c>
      <c r="I167" s="148"/>
      <c r="J167" s="71">
        <v>18.659529203097161</v>
      </c>
      <c r="K167" s="71">
        <v>2.5648588949283049</v>
      </c>
      <c r="L167" s="71">
        <v>3.8649764448735451</v>
      </c>
      <c r="M167" s="71">
        <v>104.3558837908985</v>
      </c>
      <c r="N167" s="71">
        <v>65.876887924562908</v>
      </c>
      <c r="O167" s="71">
        <v>50.243344149702757</v>
      </c>
      <c r="P167" s="71">
        <v>19.638857557374159</v>
      </c>
      <c r="Q167" s="71">
        <v>4.0362965358635599</v>
      </c>
      <c r="R167" s="71">
        <v>0</v>
      </c>
      <c r="S167" s="71">
        <v>7.0272132675969008</v>
      </c>
      <c r="T167" s="72"/>
      <c r="U167" s="71">
        <v>2629670</v>
      </c>
      <c r="V167" s="71">
        <v>1280</v>
      </c>
      <c r="W167" s="71">
        <v>69</v>
      </c>
      <c r="X167" s="71">
        <v>23503</v>
      </c>
      <c r="Y167" s="71">
        <v>22348</v>
      </c>
      <c r="Z167" s="71">
        <v>29191</v>
      </c>
      <c r="AA167" s="71">
        <v>3908</v>
      </c>
      <c r="AB167" s="71">
        <v>55555</v>
      </c>
      <c r="AC167" s="71">
        <v>0</v>
      </c>
      <c r="AD167" s="71">
        <v>7.0272132675969008</v>
      </c>
      <c r="AE167" s="72"/>
      <c r="AF167" s="71">
        <v>13875939.813536281</v>
      </c>
      <c r="AG167" s="71">
        <v>2128045.3938677781</v>
      </c>
      <c r="AH167" s="71">
        <v>783047.2135368028</v>
      </c>
      <c r="AI167" s="71">
        <v>141259780.89541301</v>
      </c>
      <c r="AJ167" s="71">
        <v>97805463.588526323</v>
      </c>
      <c r="AK167" s="71">
        <v>0</v>
      </c>
      <c r="AL167" s="71">
        <v>0</v>
      </c>
      <c r="AM167" s="71">
        <v>7613579.7055399688</v>
      </c>
      <c r="AN167" s="71">
        <v>0</v>
      </c>
      <c r="AO167" s="71">
        <v>0</v>
      </c>
      <c r="AP167" s="71">
        <v>263465856.61042014</v>
      </c>
      <c r="AQ167" s="72"/>
      <c r="AR167" s="71">
        <v>1309</v>
      </c>
      <c r="AS167" s="71">
        <v>214</v>
      </c>
      <c r="AT167" s="71">
        <v>0</v>
      </c>
      <c r="AU167" s="71">
        <v>0</v>
      </c>
      <c r="AV167" s="71">
        <v>0</v>
      </c>
      <c r="AW167" s="71">
        <v>0</v>
      </c>
      <c r="AX167" s="71"/>
      <c r="AY167" s="72"/>
      <c r="AZ167" s="71">
        <v>5315.8</v>
      </c>
      <c r="BA167" s="71">
        <v>4980.8</v>
      </c>
      <c r="BB167" s="71">
        <v>0</v>
      </c>
      <c r="BC167" s="71">
        <v>0</v>
      </c>
      <c r="BD167" s="71">
        <v>0</v>
      </c>
      <c r="BE167" s="71">
        <v>0</v>
      </c>
      <c r="BF167" s="71"/>
      <c r="BG167" s="72"/>
      <c r="BH167" s="71">
        <v>0</v>
      </c>
      <c r="BI167" s="71">
        <v>0</v>
      </c>
      <c r="BJ167" s="71">
        <v>4.1280000000000001</v>
      </c>
      <c r="BK167" s="71">
        <v>0</v>
      </c>
      <c r="BL167" s="71">
        <v>43.102000000000004</v>
      </c>
      <c r="BM167" s="71">
        <v>0</v>
      </c>
      <c r="BN167" s="72"/>
      <c r="BO167" s="71">
        <v>0</v>
      </c>
      <c r="BP167" s="71">
        <v>0</v>
      </c>
      <c r="BQ167" s="71">
        <v>1</v>
      </c>
      <c r="BR167" s="71">
        <v>0</v>
      </c>
      <c r="BS167" s="71">
        <v>6</v>
      </c>
      <c r="BT167" s="71">
        <v>0</v>
      </c>
      <c r="BU167"/>
      <c r="BV167" s="70">
        <v>47.23</v>
      </c>
      <c r="BW167" s="70">
        <v>0</v>
      </c>
      <c r="BX167" s="70">
        <v>0</v>
      </c>
      <c r="BY167" s="70">
        <v>0</v>
      </c>
      <c r="BZ167" s="70">
        <v>0</v>
      </c>
      <c r="CA167" s="70">
        <v>0</v>
      </c>
      <c r="CB167" s="70">
        <v>0</v>
      </c>
      <c r="CC167" s="70">
        <v>0</v>
      </c>
      <c r="CD167" s="70">
        <v>0</v>
      </c>
    </row>
    <row r="168" spans="1:82">
      <c r="A168" s="70" t="s">
        <v>1907</v>
      </c>
      <c r="B168" s="70">
        <v>183</v>
      </c>
      <c r="C168" s="70">
        <v>13</v>
      </c>
      <c r="D168" s="70">
        <v>11</v>
      </c>
      <c r="E168" s="70">
        <v>2016</v>
      </c>
      <c r="F168" s="70" t="s">
        <v>155</v>
      </c>
      <c r="G168" s="70" t="s">
        <v>1894</v>
      </c>
      <c r="H168" s="70" t="s">
        <v>1895</v>
      </c>
      <c r="I168" s="148"/>
      <c r="J168" s="71">
        <v>13.762756024050818</v>
      </c>
      <c r="K168" s="71">
        <v>2.5812453546736607</v>
      </c>
      <c r="L168" s="71">
        <v>4.0922028749124406</v>
      </c>
      <c r="M168" s="71">
        <v>90.533372180661374</v>
      </c>
      <c r="N168" s="71">
        <v>66.367107119677854</v>
      </c>
      <c r="O168" s="71">
        <v>50.775811070489432</v>
      </c>
      <c r="P168" s="71">
        <v>19.303702244023235</v>
      </c>
      <c r="Q168" s="71">
        <v>3.9870367081505256</v>
      </c>
      <c r="R168" s="71">
        <v>0</v>
      </c>
      <c r="S168" s="71">
        <v>5.3166260681022859</v>
      </c>
      <c r="T168" s="72"/>
      <c r="U168" s="71">
        <v>1797994</v>
      </c>
      <c r="V168" s="71">
        <v>1280</v>
      </c>
      <c r="W168" s="71">
        <v>69</v>
      </c>
      <c r="X168" s="71">
        <v>23503</v>
      </c>
      <c r="Y168" s="71">
        <v>22854</v>
      </c>
      <c r="Z168" s="71">
        <v>29863</v>
      </c>
      <c r="AA168" s="71">
        <v>3973</v>
      </c>
      <c r="AB168" s="71">
        <v>56448</v>
      </c>
      <c r="AC168" s="71">
        <v>0</v>
      </c>
      <c r="AD168" s="71">
        <v>5.3166260681022859</v>
      </c>
      <c r="AE168" s="72"/>
      <c r="AF168" s="71">
        <v>9690229.0699376557</v>
      </c>
      <c r="AG168" s="71">
        <v>2020878.598713574</v>
      </c>
      <c r="AH168" s="71">
        <v>629779.04225763946</v>
      </c>
      <c r="AI168" s="71">
        <v>140052334.82809669</v>
      </c>
      <c r="AJ168" s="71">
        <v>95147770.520447984</v>
      </c>
      <c r="AK168" s="71">
        <v>0</v>
      </c>
      <c r="AL168" s="71">
        <v>0</v>
      </c>
      <c r="AM168" s="71">
        <v>7741971.6926707262</v>
      </c>
      <c r="AN168" s="71">
        <v>0</v>
      </c>
      <c r="AO168" s="71">
        <v>0</v>
      </c>
      <c r="AP168" s="71">
        <v>255282963.75212428</v>
      </c>
      <c r="AQ168" s="72"/>
      <c r="AR168" s="71">
        <v>1378</v>
      </c>
      <c r="AS168" s="71">
        <v>246</v>
      </c>
      <c r="AT168" s="71">
        <v>0</v>
      </c>
      <c r="AU168" s="71">
        <v>0</v>
      </c>
      <c r="AV168" s="71">
        <v>0</v>
      </c>
      <c r="AW168" s="71">
        <v>0</v>
      </c>
      <c r="AX168" s="71"/>
      <c r="AY168" s="72"/>
      <c r="AZ168" s="71">
        <v>5668.3</v>
      </c>
      <c r="BA168" s="71">
        <v>5789.8</v>
      </c>
      <c r="BB168" s="71">
        <v>0</v>
      </c>
      <c r="BC168" s="71">
        <v>0</v>
      </c>
      <c r="BD168" s="71">
        <v>0</v>
      </c>
      <c r="BE168" s="71">
        <v>0</v>
      </c>
      <c r="BF168" s="71"/>
      <c r="BG168" s="72"/>
      <c r="BH168" s="71">
        <v>0</v>
      </c>
      <c r="BI168" s="71">
        <v>0</v>
      </c>
      <c r="BJ168" s="71">
        <v>3.847</v>
      </c>
      <c r="BK168" s="71">
        <v>0</v>
      </c>
      <c r="BL168" s="71">
        <v>42.561</v>
      </c>
      <c r="BM168" s="71">
        <v>0</v>
      </c>
      <c r="BN168" s="72"/>
      <c r="BO168" s="71">
        <v>0</v>
      </c>
      <c r="BP168" s="71">
        <v>0</v>
      </c>
      <c r="BQ168" s="71">
        <v>1</v>
      </c>
      <c r="BR168" s="71">
        <v>0</v>
      </c>
      <c r="BS168" s="71">
        <v>6</v>
      </c>
      <c r="BT168" s="71">
        <v>0</v>
      </c>
      <c r="BU168"/>
      <c r="BV168" s="70">
        <v>46.408000000000001</v>
      </c>
      <c r="BW168" s="70">
        <v>0</v>
      </c>
      <c r="BX168" s="70">
        <v>0</v>
      </c>
      <c r="BY168" s="70">
        <v>0</v>
      </c>
      <c r="BZ168" s="70">
        <v>0</v>
      </c>
      <c r="CA168" s="70">
        <v>0</v>
      </c>
      <c r="CB168" s="70">
        <v>0</v>
      </c>
      <c r="CC168" s="70">
        <v>0</v>
      </c>
      <c r="CD168" s="70">
        <v>0</v>
      </c>
    </row>
    <row r="169" spans="1:82">
      <c r="A169" s="70" t="s">
        <v>1908</v>
      </c>
      <c r="B169" s="70">
        <v>184</v>
      </c>
      <c r="C169" s="70">
        <v>14</v>
      </c>
      <c r="D169" s="70">
        <v>11</v>
      </c>
      <c r="E169" s="70">
        <v>2017</v>
      </c>
      <c r="F169" s="70" t="s">
        <v>156</v>
      </c>
      <c r="G169" s="70" t="s">
        <v>1894</v>
      </c>
      <c r="H169" s="70" t="s">
        <v>1895</v>
      </c>
      <c r="I169" s="148"/>
      <c r="J169" s="71">
        <v>13.306368991327471</v>
      </c>
      <c r="K169" s="71">
        <v>2.6353414290401398</v>
      </c>
      <c r="L169" s="71">
        <v>3.8068294012824238</v>
      </c>
      <c r="M169" s="71">
        <v>89.721181125268657</v>
      </c>
      <c r="N169" s="71">
        <v>69.188118768360553</v>
      </c>
      <c r="O169" s="71">
        <v>50.825357990324797</v>
      </c>
      <c r="P169" s="71">
        <v>19.427645310355672</v>
      </c>
      <c r="Q169" s="71">
        <v>3.9201676392160598</v>
      </c>
      <c r="R169" s="71">
        <v>0</v>
      </c>
      <c r="S169" s="71">
        <v>5.5321734208922217</v>
      </c>
      <c r="T169" s="72"/>
      <c r="U169" s="71">
        <v>1852172</v>
      </c>
      <c r="V169" s="71">
        <v>1280</v>
      </c>
      <c r="W169" s="71">
        <v>69</v>
      </c>
      <c r="X169" s="71">
        <v>23503</v>
      </c>
      <c r="Y169" s="71">
        <v>23291</v>
      </c>
      <c r="Z169" s="71">
        <v>30388</v>
      </c>
      <c r="AA169" s="71">
        <v>4024</v>
      </c>
      <c r="AB169" s="71">
        <v>57394</v>
      </c>
      <c r="AC169" s="71">
        <v>0</v>
      </c>
      <c r="AD169" s="71">
        <v>5.5321734208922217</v>
      </c>
      <c r="AE169" s="72"/>
      <c r="AF169" s="71">
        <v>9993342.042978121</v>
      </c>
      <c r="AG169" s="71">
        <v>2091539.9712857481</v>
      </c>
      <c r="AH169" s="71">
        <v>802574.40250236669</v>
      </c>
      <c r="AI169" s="71">
        <v>142308764.7012977</v>
      </c>
      <c r="AJ169" s="71">
        <v>102377886.75559001</v>
      </c>
      <c r="AK169" s="71">
        <v>0</v>
      </c>
      <c r="AL169" s="71">
        <v>0</v>
      </c>
      <c r="AM169" s="71">
        <v>7884034.8355765771</v>
      </c>
      <c r="AN169" s="71">
        <v>0</v>
      </c>
      <c r="AO169" s="71">
        <v>0</v>
      </c>
      <c r="AP169" s="71">
        <v>265458142.70923051</v>
      </c>
      <c r="AQ169" s="72"/>
      <c r="AR169" s="71">
        <v>1473</v>
      </c>
      <c r="AS169" s="71">
        <v>270</v>
      </c>
      <c r="AT169" s="71">
        <v>0</v>
      </c>
      <c r="AU169" s="71">
        <v>0</v>
      </c>
      <c r="AV169" s="71">
        <v>0</v>
      </c>
      <c r="AW169" s="71">
        <v>0</v>
      </c>
      <c r="AX169" s="71"/>
      <c r="AY169" s="72"/>
      <c r="AZ169" s="71">
        <v>6136.1</v>
      </c>
      <c r="BA169" s="71">
        <v>6085.5000000000018</v>
      </c>
      <c r="BB169" s="71">
        <v>0</v>
      </c>
      <c r="BC169" s="71">
        <v>0</v>
      </c>
      <c r="BD169" s="71">
        <v>0</v>
      </c>
      <c r="BE169" s="71">
        <v>0</v>
      </c>
      <c r="BF169" s="71"/>
      <c r="BG169" s="72"/>
      <c r="BH169" s="71">
        <v>0</v>
      </c>
      <c r="BI169" s="71">
        <v>0</v>
      </c>
      <c r="BJ169" s="71">
        <v>3.8919999999999999</v>
      </c>
      <c r="BK169" s="71">
        <v>0</v>
      </c>
      <c r="BL169" s="71">
        <v>45.173000000000002</v>
      </c>
      <c r="BM169" s="71">
        <v>0</v>
      </c>
      <c r="BN169" s="72"/>
      <c r="BO169" s="71">
        <v>0</v>
      </c>
      <c r="BP169" s="71">
        <v>0</v>
      </c>
      <c r="BQ169" s="71">
        <v>1</v>
      </c>
      <c r="BR169" s="71">
        <v>0</v>
      </c>
      <c r="BS169" s="71">
        <v>7</v>
      </c>
      <c r="BT169" s="71">
        <v>0</v>
      </c>
      <c r="BU169"/>
      <c r="BV169" s="70">
        <v>49.064999999999998</v>
      </c>
      <c r="BW169" s="70">
        <v>0</v>
      </c>
      <c r="BX169" s="70">
        <v>0</v>
      </c>
      <c r="BY169" s="70">
        <v>0</v>
      </c>
      <c r="BZ169" s="70">
        <v>0</v>
      </c>
      <c r="CA169" s="70">
        <v>0</v>
      </c>
      <c r="CB169" s="70">
        <v>0</v>
      </c>
      <c r="CC169" s="70">
        <v>0</v>
      </c>
      <c r="CD169" s="70">
        <v>0</v>
      </c>
    </row>
    <row r="170" spans="1:82">
      <c r="A170" s="70" t="s">
        <v>1909</v>
      </c>
      <c r="B170" s="70">
        <v>185</v>
      </c>
      <c r="C170" s="70">
        <v>15</v>
      </c>
      <c r="D170" s="70">
        <v>11</v>
      </c>
      <c r="E170" s="70">
        <v>2018</v>
      </c>
      <c r="F170" s="70" t="s">
        <v>183</v>
      </c>
      <c r="G170" s="70" t="s">
        <v>1894</v>
      </c>
      <c r="H170" s="70" t="s">
        <v>1895</v>
      </c>
      <c r="I170" s="148"/>
      <c r="J170" s="71">
        <v>13.4077822048543</v>
      </c>
      <c r="K170" s="71">
        <v>2.4603549842375592</v>
      </c>
      <c r="L170" s="71">
        <v>3.5450580164554055</v>
      </c>
      <c r="M170" s="71">
        <v>91.117048127324949</v>
      </c>
      <c r="N170" s="71">
        <v>64.130154294913098</v>
      </c>
      <c r="O170" s="71">
        <v>50.897803738251525</v>
      </c>
      <c r="P170" s="71">
        <v>19.774384941680236</v>
      </c>
      <c r="Q170" s="71">
        <v>3.7047364727394001</v>
      </c>
      <c r="R170" s="71">
        <v>0</v>
      </c>
      <c r="S170" s="71">
        <v>5.8487459796088457</v>
      </c>
      <c r="T170" s="72"/>
      <c r="U170" s="71">
        <v>1947617</v>
      </c>
      <c r="V170" s="71">
        <v>1280</v>
      </c>
      <c r="W170" s="71">
        <v>69</v>
      </c>
      <c r="X170" s="71">
        <v>23503</v>
      </c>
      <c r="Y170" s="71">
        <v>23799</v>
      </c>
      <c r="Z170" s="71">
        <v>31014</v>
      </c>
      <c r="AA170" s="71">
        <v>4137</v>
      </c>
      <c r="AB170" s="71">
        <v>58452</v>
      </c>
      <c r="AC170" s="71">
        <v>0</v>
      </c>
      <c r="AD170" s="71">
        <v>5.8487459796088457</v>
      </c>
      <c r="AE170" s="72"/>
      <c r="AF170" s="71">
        <v>10130953.683425231</v>
      </c>
      <c r="AG170" s="71">
        <v>1858130.684908533</v>
      </c>
      <c r="AH170" s="71">
        <v>756877.70210012258</v>
      </c>
      <c r="AI170" s="71">
        <v>137310904.18826249</v>
      </c>
      <c r="AJ170" s="71">
        <v>93714007.981808618</v>
      </c>
      <c r="AK170" s="71">
        <v>0</v>
      </c>
      <c r="AL170" s="71">
        <v>0</v>
      </c>
      <c r="AM170" s="71">
        <v>8045982.7233173</v>
      </c>
      <c r="AN170" s="71">
        <v>0</v>
      </c>
      <c r="AO170" s="71">
        <v>0</v>
      </c>
      <c r="AP170" s="71">
        <v>251816856.96382228</v>
      </c>
      <c r="AQ170" s="72"/>
      <c r="AR170" s="71">
        <v>1568</v>
      </c>
      <c r="AS170" s="71">
        <v>297</v>
      </c>
      <c r="AT170" s="71">
        <v>0</v>
      </c>
      <c r="AU170" s="71">
        <v>0</v>
      </c>
      <c r="AV170" s="71">
        <v>0</v>
      </c>
      <c r="AW170" s="71">
        <v>0</v>
      </c>
      <c r="AX170" s="71"/>
      <c r="AY170" s="72"/>
      <c r="AZ170" s="71">
        <v>6589.0999999999995</v>
      </c>
      <c r="BA170" s="71">
        <v>6525</v>
      </c>
      <c r="BB170" s="71">
        <v>0</v>
      </c>
      <c r="BC170" s="71">
        <v>0</v>
      </c>
      <c r="BD170" s="71">
        <v>0</v>
      </c>
      <c r="BE170" s="71">
        <v>0</v>
      </c>
      <c r="BF170" s="71"/>
      <c r="BG170" s="72"/>
      <c r="BH170" s="71">
        <v>0</v>
      </c>
      <c r="BI170" s="71">
        <v>0</v>
      </c>
      <c r="BJ170" s="71">
        <v>3.879</v>
      </c>
      <c r="BK170" s="71">
        <v>0</v>
      </c>
      <c r="BL170" s="71">
        <v>44.42</v>
      </c>
      <c r="BM170" s="71">
        <v>0</v>
      </c>
      <c r="BN170" s="72"/>
      <c r="BO170" s="71">
        <v>0</v>
      </c>
      <c r="BP170" s="71">
        <v>0</v>
      </c>
      <c r="BQ170" s="71">
        <v>1</v>
      </c>
      <c r="BR170" s="71">
        <v>0</v>
      </c>
      <c r="BS170" s="71">
        <v>7</v>
      </c>
      <c r="BT170" s="71">
        <v>0</v>
      </c>
      <c r="BU170"/>
      <c r="BV170" s="70">
        <v>48.298999999999999</v>
      </c>
      <c r="BW170" s="70">
        <v>0</v>
      </c>
      <c r="BX170" s="70">
        <v>0</v>
      </c>
      <c r="BY170" s="70">
        <v>0</v>
      </c>
      <c r="BZ170" s="70">
        <v>0</v>
      </c>
      <c r="CA170" s="70">
        <v>0</v>
      </c>
      <c r="CB170" s="70">
        <v>0</v>
      </c>
      <c r="CC170" s="70">
        <v>0</v>
      </c>
      <c r="CD170" s="70">
        <v>0</v>
      </c>
    </row>
    <row r="171" spans="1:82">
      <c r="A171" s="70" t="s">
        <v>1910</v>
      </c>
      <c r="B171" s="70">
        <v>186</v>
      </c>
      <c r="C171" s="70">
        <v>16</v>
      </c>
      <c r="D171" s="70">
        <v>11</v>
      </c>
      <c r="E171" s="70">
        <v>2019</v>
      </c>
      <c r="F171" s="70" t="s">
        <v>158</v>
      </c>
      <c r="G171" s="70" t="s">
        <v>1894</v>
      </c>
      <c r="H171" s="70" t="s">
        <v>1895</v>
      </c>
      <c r="I171" s="148"/>
      <c r="J171" s="71">
        <v>13.254813159611397</v>
      </c>
      <c r="K171" s="71">
        <v>2.2074963997292762</v>
      </c>
      <c r="L171" s="71">
        <v>3.5641127030098976</v>
      </c>
      <c r="M171" s="71">
        <v>86.858033591656238</v>
      </c>
      <c r="N171" s="71">
        <v>63.549341529244074</v>
      </c>
      <c r="O171" s="71">
        <v>51.104752786717214</v>
      </c>
      <c r="P171" s="71">
        <v>20.048728090902902</v>
      </c>
      <c r="Q171" s="71">
        <v>3.6705238584755899</v>
      </c>
      <c r="R171" s="71">
        <v>0</v>
      </c>
      <c r="S171" s="71">
        <v>7.6778590511912697</v>
      </c>
      <c r="T171" s="72"/>
      <c r="U171" s="71">
        <v>2014875</v>
      </c>
      <c r="V171" s="71">
        <v>1280</v>
      </c>
      <c r="W171" s="71">
        <v>69</v>
      </c>
      <c r="X171" s="71">
        <v>23503</v>
      </c>
      <c r="Y171" s="71">
        <v>24297</v>
      </c>
      <c r="Z171" s="71">
        <v>31995</v>
      </c>
      <c r="AA171" s="71">
        <v>4163</v>
      </c>
      <c r="AB171" s="71">
        <v>59480</v>
      </c>
      <c r="AC171" s="71">
        <v>0</v>
      </c>
      <c r="AD171" s="71">
        <v>7.6778590511912697</v>
      </c>
      <c r="AE171" s="72"/>
      <c r="AF171" s="71">
        <v>10184746.964733461</v>
      </c>
      <c r="AG171" s="71">
        <v>1791468.319310518</v>
      </c>
      <c r="AH171" s="71">
        <v>812948.12014259351</v>
      </c>
      <c r="AI171" s="71">
        <v>141756213.50773591</v>
      </c>
      <c r="AJ171" s="71">
        <v>103509330.7073099</v>
      </c>
      <c r="AK171" s="71">
        <v>0</v>
      </c>
      <c r="AL171" s="71">
        <v>0</v>
      </c>
      <c r="AM171" s="71">
        <v>8100728.2347997315</v>
      </c>
      <c r="AN171" s="71">
        <v>0</v>
      </c>
      <c r="AO171" s="71">
        <v>0</v>
      </c>
      <c r="AP171" s="71">
        <v>266155435.85403213</v>
      </c>
      <c r="AQ171" s="72"/>
      <c r="AR171" s="71">
        <v>1694</v>
      </c>
      <c r="AS171" s="71">
        <v>331</v>
      </c>
      <c r="AT171" s="71">
        <v>0</v>
      </c>
      <c r="AU171" s="71">
        <v>0</v>
      </c>
      <c r="AV171" s="71">
        <v>0</v>
      </c>
      <c r="AW171" s="71">
        <v>0</v>
      </c>
      <c r="AX171" s="71"/>
      <c r="AY171" s="72"/>
      <c r="AZ171" s="71">
        <v>7203.1000000000022</v>
      </c>
      <c r="BA171" s="71">
        <v>7033.6999999999989</v>
      </c>
      <c r="BB171" s="71">
        <v>0</v>
      </c>
      <c r="BC171" s="71">
        <v>0</v>
      </c>
      <c r="BD171" s="71">
        <v>0</v>
      </c>
      <c r="BE171" s="71">
        <v>0</v>
      </c>
      <c r="BF171" s="71"/>
      <c r="BG171" s="72"/>
      <c r="BH171" s="71">
        <v>0</v>
      </c>
      <c r="BI171" s="71">
        <v>0</v>
      </c>
      <c r="BJ171" s="71">
        <v>3.8980000000000001</v>
      </c>
      <c r="BK171" s="71">
        <v>0</v>
      </c>
      <c r="BL171" s="71">
        <v>38.153000000000006</v>
      </c>
      <c r="BM171" s="71">
        <v>0</v>
      </c>
      <c r="BN171" s="72"/>
      <c r="BO171" s="71">
        <v>0</v>
      </c>
      <c r="BP171" s="71">
        <v>0</v>
      </c>
      <c r="BQ171" s="71">
        <v>1</v>
      </c>
      <c r="BR171" s="71">
        <v>0</v>
      </c>
      <c r="BS171" s="71">
        <v>7</v>
      </c>
      <c r="BT171" s="71">
        <v>0</v>
      </c>
      <c r="BU171"/>
      <c r="BV171" s="70">
        <v>42.051000000000002</v>
      </c>
      <c r="BW171" s="70">
        <v>0</v>
      </c>
      <c r="BX171" s="70">
        <v>0</v>
      </c>
      <c r="BY171" s="70">
        <v>0</v>
      </c>
      <c r="BZ171" s="70">
        <v>0</v>
      </c>
      <c r="CA171" s="70">
        <v>0</v>
      </c>
      <c r="CB171" s="70">
        <v>0</v>
      </c>
      <c r="CC171" s="70">
        <v>0</v>
      </c>
      <c r="CD171" s="70">
        <v>0</v>
      </c>
    </row>
    <row r="172" spans="1:82">
      <c r="A172" s="70" t="s">
        <v>1911</v>
      </c>
      <c r="B172" s="70">
        <v>187</v>
      </c>
      <c r="C172" s="70">
        <v>17</v>
      </c>
      <c r="D172" s="70">
        <v>11</v>
      </c>
      <c r="E172" s="70">
        <v>2020</v>
      </c>
      <c r="F172" s="70" t="s">
        <v>159</v>
      </c>
      <c r="G172" s="70" t="s">
        <v>1894</v>
      </c>
      <c r="H172" s="70" t="s">
        <v>1895</v>
      </c>
      <c r="I172" s="148"/>
      <c r="J172" s="71">
        <v>16.68371980614366</v>
      </c>
      <c r="K172" s="71">
        <v>2.467599949805996</v>
      </c>
      <c r="L172" s="71">
        <v>2.9411846375225457</v>
      </c>
      <c r="M172" s="71">
        <v>87.583413808589427</v>
      </c>
      <c r="N172" s="71">
        <v>63.927551260477244</v>
      </c>
      <c r="O172" s="71">
        <v>45.275987251753357</v>
      </c>
      <c r="P172" s="71">
        <v>18.758172580192749</v>
      </c>
      <c r="Q172" s="71">
        <v>3.5484332163171901</v>
      </c>
      <c r="R172" s="71">
        <v>0</v>
      </c>
      <c r="S172" s="71">
        <v>8.5294793904268627</v>
      </c>
      <c r="T172" s="72"/>
      <c r="U172" s="71">
        <v>2486074</v>
      </c>
      <c r="V172" s="71">
        <v>1334</v>
      </c>
      <c r="W172" s="71">
        <v>63</v>
      </c>
      <c r="X172" s="71">
        <v>26772</v>
      </c>
      <c r="Y172" s="71">
        <v>24680</v>
      </c>
      <c r="Z172" s="71">
        <v>32353</v>
      </c>
      <c r="AA172" s="71">
        <v>4140</v>
      </c>
      <c r="AB172" s="71">
        <v>60183</v>
      </c>
      <c r="AC172" s="71">
        <v>0</v>
      </c>
      <c r="AD172" s="71">
        <v>8.5294793904268627</v>
      </c>
      <c r="AE172" s="72"/>
      <c r="AF172" s="71">
        <v>13005292.19822108</v>
      </c>
      <c r="AG172" s="71">
        <v>1903162.0031058099</v>
      </c>
      <c r="AH172" s="71">
        <v>706815.73111483629</v>
      </c>
      <c r="AI172" s="71">
        <v>149105253.34458235</v>
      </c>
      <c r="AJ172" s="71">
        <v>108361700.3914405</v>
      </c>
      <c r="AK172" s="71"/>
      <c r="AL172" s="71"/>
      <c r="AM172" s="71">
        <v>7854550.1470760023</v>
      </c>
      <c r="AN172" s="71"/>
      <c r="AO172" s="71"/>
      <c r="AP172" s="71">
        <v>280936773.81554061</v>
      </c>
      <c r="AQ172" s="72"/>
      <c r="AR172" s="71">
        <v>1819</v>
      </c>
      <c r="AS172" s="71">
        <v>336</v>
      </c>
      <c r="AT172" s="71">
        <v>0</v>
      </c>
      <c r="AU172" s="71">
        <v>0</v>
      </c>
      <c r="AV172" s="71">
        <v>0</v>
      </c>
      <c r="AW172" s="71">
        <v>0</v>
      </c>
      <c r="AX172" s="71"/>
      <c r="AY172" s="72"/>
      <c r="AZ172" s="71">
        <v>7857</v>
      </c>
      <c r="BA172" s="71">
        <v>7102.1</v>
      </c>
      <c r="BB172" s="71">
        <v>0</v>
      </c>
      <c r="BC172" s="71">
        <v>0</v>
      </c>
      <c r="BD172" s="71">
        <v>0</v>
      </c>
      <c r="BE172" s="71">
        <v>0</v>
      </c>
      <c r="BF172" s="71"/>
      <c r="BG172" s="72"/>
      <c r="BH172" s="71">
        <v>0</v>
      </c>
      <c r="BI172" s="71">
        <v>0</v>
      </c>
      <c r="BJ172" s="71">
        <v>3.6030000000000002</v>
      </c>
      <c r="BK172" s="71">
        <v>0</v>
      </c>
      <c r="BL172" s="71">
        <v>35.505000000000003</v>
      </c>
      <c r="BM172" s="71">
        <v>0</v>
      </c>
      <c r="BN172" s="72"/>
      <c r="BO172" s="71">
        <v>0</v>
      </c>
      <c r="BP172" s="71">
        <v>0</v>
      </c>
      <c r="BQ172" s="71">
        <v>1</v>
      </c>
      <c r="BR172" s="71">
        <v>0</v>
      </c>
      <c r="BS172" s="71">
        <v>7</v>
      </c>
      <c r="BT172" s="71">
        <v>0</v>
      </c>
      <c r="BU172"/>
      <c r="BV172" s="70">
        <v>39.107999999999997</v>
      </c>
      <c r="BW172" s="70">
        <v>0</v>
      </c>
      <c r="BX172" s="70">
        <v>0</v>
      </c>
      <c r="BY172" s="70">
        <v>0</v>
      </c>
      <c r="BZ172" s="70">
        <v>0</v>
      </c>
      <c r="CA172" s="70">
        <v>0</v>
      </c>
      <c r="CB172" s="70">
        <v>0</v>
      </c>
      <c r="CC172" s="70">
        <v>0</v>
      </c>
      <c r="CD172" s="70">
        <v>0</v>
      </c>
    </row>
    <row r="173" spans="1:82">
      <c r="A173" s="70" t="s">
        <v>1912</v>
      </c>
      <c r="B173" s="70">
        <v>187</v>
      </c>
      <c r="C173" s="70">
        <v>18</v>
      </c>
      <c r="D173" s="70">
        <v>11</v>
      </c>
      <c r="E173" s="70">
        <v>2021</v>
      </c>
      <c r="F173" s="70" t="s">
        <v>160</v>
      </c>
      <c r="G173" s="70" t="s">
        <v>1894</v>
      </c>
      <c r="H173" s="70" t="s">
        <v>1895</v>
      </c>
      <c r="I173" s="148"/>
      <c r="J173" s="71">
        <v>20.22712716975942</v>
      </c>
      <c r="K173" s="71">
        <v>2.7960454828345878</v>
      </c>
      <c r="L173" s="71">
        <v>2.8042168570786012</v>
      </c>
      <c r="M173" s="71">
        <v>99.126594393014642</v>
      </c>
      <c r="N173" s="71">
        <v>63.682962444340973</v>
      </c>
      <c r="O173" s="71">
        <v>44.407039655982402</v>
      </c>
      <c r="P173" s="71">
        <v>19.780618351230167</v>
      </c>
      <c r="Q173" s="71">
        <v>3.5334125783706298</v>
      </c>
      <c r="R173" s="71">
        <v>0</v>
      </c>
      <c r="S173" s="71">
        <v>9.4579639606845909</v>
      </c>
      <c r="T173" s="72"/>
      <c r="U173" s="71">
        <v>3174268</v>
      </c>
      <c r="V173" s="71">
        <v>1334</v>
      </c>
      <c r="W173" s="71">
        <v>63</v>
      </c>
      <c r="X173" s="71">
        <v>26772</v>
      </c>
      <c r="Y173" s="71">
        <v>24994</v>
      </c>
      <c r="Z173" s="71">
        <v>32673</v>
      </c>
      <c r="AA173" s="71">
        <v>4257</v>
      </c>
      <c r="AB173" s="71">
        <v>60517</v>
      </c>
      <c r="AC173" s="71">
        <v>0</v>
      </c>
      <c r="AD173" s="71">
        <v>9.4579639606845909</v>
      </c>
      <c r="AE173" s="72"/>
      <c r="AF173" s="71">
        <v>15573229.189232735</v>
      </c>
      <c r="AG173" s="71">
        <v>2119299.826250691</v>
      </c>
      <c r="AH173" s="71">
        <v>650303.74732767139</v>
      </c>
      <c r="AI173" s="71">
        <v>159103168.49451333</v>
      </c>
      <c r="AJ173" s="71">
        <v>100154848.08815441</v>
      </c>
      <c r="AK173" s="71">
        <v>0</v>
      </c>
      <c r="AL173" s="71">
        <v>0</v>
      </c>
      <c r="AM173" s="71">
        <v>7943696.6984648099</v>
      </c>
      <c r="AN173" s="71">
        <v>0</v>
      </c>
      <c r="AO173" s="71">
        <v>0</v>
      </c>
      <c r="AP173" s="71">
        <v>285544546.04394364</v>
      </c>
      <c r="AQ173" s="72"/>
      <c r="AR173" s="71">
        <v>1978</v>
      </c>
      <c r="AS173" s="71">
        <v>336</v>
      </c>
      <c r="AT173" s="71">
        <v>0</v>
      </c>
      <c r="AU173" s="71">
        <v>0</v>
      </c>
      <c r="AV173" s="71">
        <v>0</v>
      </c>
      <c r="AW173" s="71">
        <v>0</v>
      </c>
      <c r="AX173" s="71"/>
      <c r="AY173" s="72"/>
      <c r="AZ173" s="71">
        <v>8800.9999999999964</v>
      </c>
      <c r="BA173" s="71">
        <v>7102.1</v>
      </c>
      <c r="BB173" s="71">
        <v>0</v>
      </c>
      <c r="BC173" s="71">
        <v>0</v>
      </c>
      <c r="BD173" s="71">
        <v>0</v>
      </c>
      <c r="BE173" s="71">
        <v>0</v>
      </c>
      <c r="BF173" s="71"/>
      <c r="BG173" s="72"/>
      <c r="BH173" s="71">
        <v>0</v>
      </c>
      <c r="BI173" s="71">
        <v>0</v>
      </c>
      <c r="BJ173" s="71">
        <v>3.0649999999999999</v>
      </c>
      <c r="BK173" s="71">
        <v>0</v>
      </c>
      <c r="BL173" s="71">
        <v>33.332999999999998</v>
      </c>
      <c r="BM173" s="71">
        <v>0</v>
      </c>
      <c r="BN173" s="72"/>
      <c r="BO173" s="71">
        <v>0</v>
      </c>
      <c r="BP173" s="71">
        <v>0</v>
      </c>
      <c r="BQ173" s="71">
        <v>1</v>
      </c>
      <c r="BR173" s="71">
        <v>0</v>
      </c>
      <c r="BS173" s="71">
        <v>6</v>
      </c>
      <c r="BT173" s="71">
        <v>0</v>
      </c>
      <c r="BU173"/>
      <c r="BV173" s="70">
        <v>36.398000000000003</v>
      </c>
      <c r="BW173" s="70">
        <v>0</v>
      </c>
      <c r="BX173" s="70">
        <v>0</v>
      </c>
      <c r="BY173" s="70">
        <v>0</v>
      </c>
      <c r="BZ173" s="70">
        <v>0</v>
      </c>
      <c r="CA173" s="70">
        <v>0</v>
      </c>
      <c r="CB173" s="70">
        <v>0</v>
      </c>
      <c r="CC173" s="70">
        <v>0</v>
      </c>
      <c r="CD173" s="70">
        <v>0</v>
      </c>
    </row>
    <row r="174" spans="1:82">
      <c r="A174" s="70" t="s">
        <v>1913</v>
      </c>
      <c r="B174" s="70">
        <v>187</v>
      </c>
      <c r="C174" s="70">
        <v>19</v>
      </c>
      <c r="D174" s="70">
        <v>11</v>
      </c>
      <c r="E174" s="70">
        <v>2022</v>
      </c>
      <c r="F174" s="70" t="s">
        <v>161</v>
      </c>
      <c r="G174" s="70" t="s">
        <v>1894</v>
      </c>
      <c r="H174" s="70" t="s">
        <v>1895</v>
      </c>
      <c r="I174" s="148"/>
      <c r="J174" s="71">
        <v>15.122322236262205</v>
      </c>
      <c r="K174" s="71">
        <v>2.5182509937240414</v>
      </c>
      <c r="L174" s="71">
        <v>2.6235494884861912</v>
      </c>
      <c r="M174" s="71">
        <v>93.619147958451023</v>
      </c>
      <c r="N174" s="71">
        <v>63.843091950250347</v>
      </c>
      <c r="O174" s="71">
        <v>47.575792019298397</v>
      </c>
      <c r="P174" s="71">
        <v>19.909248107433285</v>
      </c>
      <c r="Q174" s="71">
        <v>3.590177345294534</v>
      </c>
      <c r="R174" s="71">
        <v>0</v>
      </c>
      <c r="S174" s="71">
        <v>7.7449638108732772</v>
      </c>
      <c r="T174" s="72"/>
      <c r="U174" s="71">
        <v>2873433</v>
      </c>
      <c r="V174" s="71">
        <v>1334</v>
      </c>
      <c r="W174" s="71">
        <v>63</v>
      </c>
      <c r="X174" s="71">
        <v>26772</v>
      </c>
      <c r="Y174" s="71">
        <v>25406</v>
      </c>
      <c r="Z174" s="71">
        <v>33258</v>
      </c>
      <c r="AA174" s="71">
        <v>4350</v>
      </c>
      <c r="AB174" s="71">
        <v>60985</v>
      </c>
      <c r="AC174" s="71">
        <v>0</v>
      </c>
      <c r="AD174" s="71">
        <v>7.7449638108732772</v>
      </c>
      <c r="AE174" s="72"/>
      <c r="AF174" s="71">
        <v>11980249.671510994</v>
      </c>
      <c r="AG174" s="71">
        <v>2036907.2610781847</v>
      </c>
      <c r="AH174" s="71">
        <v>714774.79588379571</v>
      </c>
      <c r="AI174" s="71">
        <v>155607652.56449598</v>
      </c>
      <c r="AJ174" s="71">
        <v>105261208.37203583</v>
      </c>
      <c r="AK174" s="71">
        <v>0</v>
      </c>
      <c r="AL174" s="71">
        <v>0</v>
      </c>
      <c r="AM174" s="71">
        <v>7874828.0494179428</v>
      </c>
      <c r="AN174" s="71">
        <v>0</v>
      </c>
      <c r="AO174" s="71">
        <v>0</v>
      </c>
      <c r="AP174" s="71">
        <v>283475620.7144227</v>
      </c>
      <c r="AQ174" s="72"/>
      <c r="AR174" s="71">
        <v>2167</v>
      </c>
      <c r="AS174" s="71">
        <v>336</v>
      </c>
      <c r="AT174" s="71">
        <v>0</v>
      </c>
      <c r="AU174" s="71">
        <v>0</v>
      </c>
      <c r="AV174" s="71">
        <v>0</v>
      </c>
      <c r="AW174" s="71">
        <v>0</v>
      </c>
      <c r="AX174" s="71"/>
      <c r="AY174" s="72"/>
      <c r="AZ174" s="71">
        <v>9725.3999999999833</v>
      </c>
      <c r="BA174" s="71">
        <v>7078.1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1914</v>
      </c>
      <c r="B175" s="70">
        <v>187</v>
      </c>
      <c r="C175" s="70">
        <v>20</v>
      </c>
      <c r="D175" s="70">
        <v>11</v>
      </c>
      <c r="E175" s="70">
        <v>2023</v>
      </c>
      <c r="F175" s="70" t="s">
        <v>1539</v>
      </c>
      <c r="G175" s="70" t="s">
        <v>1894</v>
      </c>
      <c r="H175" s="70" t="s">
        <v>1895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2362</v>
      </c>
      <c r="AS175" s="71">
        <v>339</v>
      </c>
      <c r="AT175" s="71">
        <v>0</v>
      </c>
      <c r="AU175" s="71">
        <v>0</v>
      </c>
      <c r="AV175" s="71">
        <v>0</v>
      </c>
      <c r="AW175" s="71">
        <v>0</v>
      </c>
      <c r="AX175" s="71"/>
      <c r="AY175" s="72"/>
      <c r="AZ175" s="71">
        <v>10533.999999999978</v>
      </c>
      <c r="BA175" s="71">
        <v>7122.3000000000011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1915</v>
      </c>
      <c r="B176" s="70">
        <v>187</v>
      </c>
      <c r="C176" s="70">
        <v>21</v>
      </c>
      <c r="D176" s="70">
        <v>11</v>
      </c>
      <c r="E176" s="70">
        <v>2024</v>
      </c>
      <c r="F176" s="70" t="s">
        <v>1554</v>
      </c>
      <c r="G176" s="70" t="s">
        <v>1894</v>
      </c>
      <c r="H176" s="70" t="s">
        <v>1895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1916</v>
      </c>
      <c r="B177" s="70">
        <v>409</v>
      </c>
      <c r="C177" s="70">
        <v>1</v>
      </c>
      <c r="D177" s="70">
        <v>25</v>
      </c>
      <c r="E177" s="70">
        <v>1990</v>
      </c>
      <c r="F177" s="70" t="s">
        <v>787</v>
      </c>
      <c r="G177" s="70" t="s">
        <v>1917</v>
      </c>
      <c r="H177" s="70" t="s">
        <v>1918</v>
      </c>
      <c r="I177" s="148"/>
      <c r="J177" s="71">
        <v>525.2358690032155</v>
      </c>
      <c r="K177" s="71">
        <v>7.4116308922940091</v>
      </c>
      <c r="L177" s="71">
        <v>7.1735049786592517</v>
      </c>
      <c r="M177" s="71">
        <v>43.300611913563273</v>
      </c>
      <c r="N177" s="71">
        <v>45.859926623306201</v>
      </c>
      <c r="O177" s="71">
        <v>62.487890305706841</v>
      </c>
      <c r="P177" s="71">
        <v>90.967837133185398</v>
      </c>
      <c r="Q177" s="71">
        <v>4.5366002500136098</v>
      </c>
      <c r="R177" s="71">
        <v>0</v>
      </c>
      <c r="S177" s="71">
        <v>5.7253208381843619</v>
      </c>
      <c r="T177" s="72"/>
      <c r="U177" s="71">
        <v>22039472</v>
      </c>
      <c r="V177" s="71">
        <v>3282</v>
      </c>
      <c r="W177" s="71">
        <v>75</v>
      </c>
      <c r="X177" s="71">
        <v>16123</v>
      </c>
      <c r="Y177" s="71">
        <v>19739</v>
      </c>
      <c r="Z177" s="71">
        <v>25702</v>
      </c>
      <c r="AA177" s="71">
        <v>22088</v>
      </c>
      <c r="AB177" s="71">
        <v>73659</v>
      </c>
      <c r="AC177" s="71">
        <v>0</v>
      </c>
      <c r="AD177" s="71">
        <v>5.7253208381843619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1919</v>
      </c>
      <c r="B178" s="70">
        <v>410</v>
      </c>
      <c r="C178" s="70">
        <v>2</v>
      </c>
      <c r="D178" s="70">
        <v>25</v>
      </c>
      <c r="E178" s="70">
        <v>2005</v>
      </c>
      <c r="F178" s="70" t="s">
        <v>789</v>
      </c>
      <c r="G178" s="1064" t="s">
        <v>1917</v>
      </c>
      <c r="H178" s="70" t="s">
        <v>1918</v>
      </c>
      <c r="I178" s="148"/>
      <c r="J178" s="71">
        <v>466.44428447380488</v>
      </c>
      <c r="K178" s="71">
        <v>6.0571706364028728</v>
      </c>
      <c r="L178" s="71">
        <v>5.2535558091332861</v>
      </c>
      <c r="M178" s="71">
        <v>68.834549717200716</v>
      </c>
      <c r="N178" s="71">
        <v>63.473012403869333</v>
      </c>
      <c r="O178" s="71">
        <v>85.72249976765616</v>
      </c>
      <c r="P178" s="71">
        <v>96.429651430064226</v>
      </c>
      <c r="Q178" s="71">
        <v>4.2665159185123898</v>
      </c>
      <c r="R178" s="71">
        <v>0</v>
      </c>
      <c r="S178" s="71">
        <v>3.2473786233399999</v>
      </c>
      <c r="T178" s="72"/>
      <c r="U178" s="71">
        <v>20684129</v>
      </c>
      <c r="V178" s="71">
        <v>2955</v>
      </c>
      <c r="W178" s="71">
        <v>47</v>
      </c>
      <c r="X178" s="71">
        <v>13999</v>
      </c>
      <c r="Y178" s="71">
        <v>23627</v>
      </c>
      <c r="Z178" s="71">
        <v>40801</v>
      </c>
      <c r="AA178" s="71">
        <v>19176</v>
      </c>
      <c r="AB178" s="71">
        <v>72419</v>
      </c>
      <c r="AC178" s="71">
        <v>0</v>
      </c>
      <c r="AD178" s="71">
        <v>3.2473786233399999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1920</v>
      </c>
      <c r="B179" s="70">
        <v>411</v>
      </c>
      <c r="C179" s="70">
        <v>3</v>
      </c>
      <c r="D179" s="70">
        <v>25</v>
      </c>
      <c r="E179" s="70">
        <v>2006</v>
      </c>
      <c r="F179" s="70" t="s">
        <v>790</v>
      </c>
      <c r="G179" s="1064" t="s">
        <v>1917</v>
      </c>
      <c r="H179" s="70" t="s">
        <v>1918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1921</v>
      </c>
      <c r="B180" s="70">
        <v>412</v>
      </c>
      <c r="C180" s="70">
        <v>4</v>
      </c>
      <c r="D180" s="70">
        <v>25</v>
      </c>
      <c r="E180" s="70">
        <v>2007</v>
      </c>
      <c r="F180" s="70" t="s">
        <v>791</v>
      </c>
      <c r="G180" s="70" t="s">
        <v>1917</v>
      </c>
      <c r="H180" s="70" t="s">
        <v>1918</v>
      </c>
      <c r="I180" s="148"/>
      <c r="J180" s="71">
        <v>467.47927418796922</v>
      </c>
      <c r="K180" s="71">
        <v>7.2212780154141418</v>
      </c>
      <c r="L180" s="71">
        <v>4.2487646058067696</v>
      </c>
      <c r="M180" s="71">
        <v>67.603366133838577</v>
      </c>
      <c r="N180" s="71">
        <v>68.235890645377765</v>
      </c>
      <c r="O180" s="71">
        <v>82.438801278486096</v>
      </c>
      <c r="P180" s="71">
        <v>93.260035257912108</v>
      </c>
      <c r="Q180" s="71">
        <v>4.42211795012925</v>
      </c>
      <c r="R180" s="71">
        <v>0</v>
      </c>
      <c r="S180" s="71">
        <v>2.9175567762300001</v>
      </c>
      <c r="T180" s="72"/>
      <c r="U180" s="71">
        <v>22135956</v>
      </c>
      <c r="V180" s="71">
        <v>2656</v>
      </c>
      <c r="W180" s="71">
        <v>50</v>
      </c>
      <c r="X180" s="71">
        <v>17570</v>
      </c>
      <c r="Y180" s="71">
        <v>23904</v>
      </c>
      <c r="Z180" s="71">
        <v>40790</v>
      </c>
      <c r="AA180" s="71">
        <v>18263</v>
      </c>
      <c r="AB180" s="71">
        <v>71091</v>
      </c>
      <c r="AC180" s="71">
        <v>0</v>
      </c>
      <c r="AD180" s="71">
        <v>2.9175567762300001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1922</v>
      </c>
      <c r="B181" s="70">
        <v>413</v>
      </c>
      <c r="C181" s="70">
        <v>5</v>
      </c>
      <c r="D181" s="70">
        <v>25</v>
      </c>
      <c r="E181" s="70">
        <v>2008</v>
      </c>
      <c r="F181" s="70" t="s">
        <v>792</v>
      </c>
      <c r="G181" s="70" t="s">
        <v>1917</v>
      </c>
      <c r="H181" s="70" t="s">
        <v>1918</v>
      </c>
      <c r="I181" s="148"/>
      <c r="J181" s="71">
        <v>405.22025512352201</v>
      </c>
      <c r="K181" s="71">
        <v>5.6655805021035386</v>
      </c>
      <c r="L181" s="71">
        <v>3.8329836363969809</v>
      </c>
      <c r="M181" s="71">
        <v>74.032183024446965</v>
      </c>
      <c r="N181" s="71">
        <v>61.565664533886157</v>
      </c>
      <c r="O181" s="71">
        <v>79.614167701432635</v>
      </c>
      <c r="P181" s="71">
        <v>89.863811884774989</v>
      </c>
      <c r="Q181" s="71">
        <v>4.3119451599053402</v>
      </c>
      <c r="R181" s="71">
        <v>0</v>
      </c>
      <c r="S181" s="71">
        <v>3.575228268380001</v>
      </c>
      <c r="T181" s="72"/>
      <c r="U181" s="71">
        <v>21645171</v>
      </c>
      <c r="V181" s="71">
        <v>2656</v>
      </c>
      <c r="W181" s="71">
        <v>50</v>
      </c>
      <c r="X181" s="71">
        <v>17570</v>
      </c>
      <c r="Y181" s="71">
        <v>24084</v>
      </c>
      <c r="Z181" s="71">
        <v>40775</v>
      </c>
      <c r="AA181" s="71">
        <v>17618</v>
      </c>
      <c r="AB181" s="71">
        <v>70460</v>
      </c>
      <c r="AC181" s="71">
        <v>0</v>
      </c>
      <c r="AD181" s="71">
        <v>3.575228268380001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1923</v>
      </c>
      <c r="B182" s="70">
        <v>414</v>
      </c>
      <c r="C182" s="70">
        <v>6</v>
      </c>
      <c r="D182" s="70">
        <v>25</v>
      </c>
      <c r="E182" s="70">
        <v>2009</v>
      </c>
      <c r="F182" s="70" t="s">
        <v>176</v>
      </c>
      <c r="G182" s="70" t="s">
        <v>1917</v>
      </c>
      <c r="H182" s="70" t="s">
        <v>1918</v>
      </c>
      <c r="I182" s="148"/>
      <c r="J182" s="71">
        <v>402.87525564739718</v>
      </c>
      <c r="K182" s="71">
        <v>3.6970478210092468</v>
      </c>
      <c r="L182" s="71">
        <v>11.135110496936059</v>
      </c>
      <c r="M182" s="71">
        <v>62.16815319397282</v>
      </c>
      <c r="N182" s="71">
        <v>55.109361330177911</v>
      </c>
      <c r="O182" s="71">
        <v>81.179064837553511</v>
      </c>
      <c r="P182" s="71">
        <v>85.626385841983222</v>
      </c>
      <c r="Q182" s="71">
        <v>4.0697968842322103</v>
      </c>
      <c r="R182" s="71">
        <v>0</v>
      </c>
      <c r="S182" s="71">
        <v>3.3360354345599998</v>
      </c>
      <c r="T182" s="72"/>
      <c r="U182" s="71">
        <v>19019702</v>
      </c>
      <c r="V182" s="71">
        <v>2367</v>
      </c>
      <c r="W182" s="71">
        <v>174</v>
      </c>
      <c r="X182" s="71">
        <v>18207</v>
      </c>
      <c r="Y182" s="71">
        <v>24657</v>
      </c>
      <c r="Z182" s="71">
        <v>41038</v>
      </c>
      <c r="AA182" s="71">
        <v>17234</v>
      </c>
      <c r="AB182" s="71">
        <v>69811</v>
      </c>
      <c r="AC182" s="71">
        <v>0</v>
      </c>
      <c r="AD182" s="71">
        <v>3.3360354345599998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81.483000000000004</v>
      </c>
      <c r="BK182" s="71">
        <v>0</v>
      </c>
      <c r="BL182" s="71">
        <v>0</v>
      </c>
      <c r="BM182" s="71">
        <v>0</v>
      </c>
      <c r="BN182" s="72"/>
      <c r="BO182" s="71">
        <v>0</v>
      </c>
      <c r="BP182" s="71">
        <v>0</v>
      </c>
      <c r="BQ182" s="71">
        <v>10</v>
      </c>
      <c r="BR182" s="71">
        <v>0</v>
      </c>
      <c r="BS182" s="71">
        <v>0</v>
      </c>
      <c r="BT182" s="71">
        <v>0</v>
      </c>
      <c r="BU182"/>
      <c r="BV182" s="70">
        <v>52.487000000000002</v>
      </c>
      <c r="BW182" s="70">
        <v>24.850999999999999</v>
      </c>
      <c r="BX182" s="70">
        <v>0</v>
      </c>
      <c r="BY182" s="70">
        <v>0</v>
      </c>
      <c r="BZ182" s="70">
        <v>4.1449999999999996</v>
      </c>
      <c r="CA182" s="70">
        <v>0</v>
      </c>
      <c r="CB182" s="70">
        <v>0</v>
      </c>
      <c r="CC182" s="70">
        <v>0</v>
      </c>
      <c r="CD182" s="70">
        <v>0</v>
      </c>
    </row>
    <row r="183" spans="1:82">
      <c r="A183" s="70" t="s">
        <v>1924</v>
      </c>
      <c r="B183" s="70">
        <v>415</v>
      </c>
      <c r="C183" s="70">
        <v>7</v>
      </c>
      <c r="D183" s="70">
        <v>25</v>
      </c>
      <c r="E183" s="70">
        <v>2010</v>
      </c>
      <c r="F183" s="70" t="s">
        <v>177</v>
      </c>
      <c r="G183" s="70" t="s">
        <v>1917</v>
      </c>
      <c r="H183" s="70" t="s">
        <v>1918</v>
      </c>
      <c r="I183" s="148"/>
      <c r="J183" s="71">
        <v>409.0237047720201</v>
      </c>
      <c r="K183" s="71">
        <v>5.1813097927186993</v>
      </c>
      <c r="L183" s="71">
        <v>10.357369030232841</v>
      </c>
      <c r="M183" s="71">
        <v>68.27395265927187</v>
      </c>
      <c r="N183" s="71">
        <v>59.330464623139562</v>
      </c>
      <c r="O183" s="71">
        <v>81.173757690672929</v>
      </c>
      <c r="P183" s="71">
        <v>86.932909843410201</v>
      </c>
      <c r="Q183" s="71">
        <v>4.2178438487856198</v>
      </c>
      <c r="R183" s="71">
        <v>0</v>
      </c>
      <c r="S183" s="71">
        <v>3.76318081304</v>
      </c>
      <c r="T183" s="72"/>
      <c r="U183" s="71">
        <v>18849380</v>
      </c>
      <c r="V183" s="71">
        <v>2367</v>
      </c>
      <c r="W183" s="71">
        <v>174</v>
      </c>
      <c r="X183" s="71">
        <v>18207</v>
      </c>
      <c r="Y183" s="71">
        <v>24493</v>
      </c>
      <c r="Z183" s="71">
        <v>41226</v>
      </c>
      <c r="AA183" s="71">
        <v>17060</v>
      </c>
      <c r="AB183" s="71">
        <v>69328</v>
      </c>
      <c r="AC183" s="71">
        <v>0</v>
      </c>
      <c r="AD183" s="71">
        <v>3.76318081304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128.60400000000001</v>
      </c>
      <c r="BK183" s="71">
        <v>0</v>
      </c>
      <c r="BL183" s="71">
        <v>0</v>
      </c>
      <c r="BM183" s="71">
        <v>0</v>
      </c>
      <c r="BN183" s="72"/>
      <c r="BO183" s="71">
        <v>0</v>
      </c>
      <c r="BP183" s="71">
        <v>0</v>
      </c>
      <c r="BQ183" s="71">
        <v>12</v>
      </c>
      <c r="BR183" s="71">
        <v>0</v>
      </c>
      <c r="BS183" s="71">
        <v>0</v>
      </c>
      <c r="BT183" s="71">
        <v>0</v>
      </c>
      <c r="BU183"/>
      <c r="BV183" s="70">
        <v>66.954999999999998</v>
      </c>
      <c r="BW183" s="70">
        <v>40.789000000000001</v>
      </c>
      <c r="BX183" s="70">
        <v>0</v>
      </c>
      <c r="BY183" s="70">
        <v>0</v>
      </c>
      <c r="BZ183" s="70">
        <v>20.86</v>
      </c>
      <c r="CA183" s="70">
        <v>0</v>
      </c>
      <c r="CB183" s="70">
        <v>0</v>
      </c>
      <c r="CC183" s="70">
        <v>0</v>
      </c>
      <c r="CD183" s="70">
        <v>0</v>
      </c>
    </row>
    <row r="184" spans="1:82">
      <c r="A184" s="70" t="s">
        <v>1925</v>
      </c>
      <c r="B184" s="70">
        <v>416</v>
      </c>
      <c r="C184" s="70">
        <v>8</v>
      </c>
      <c r="D184" s="70">
        <v>25</v>
      </c>
      <c r="E184" s="70">
        <v>2011</v>
      </c>
      <c r="F184" s="70" t="s">
        <v>178</v>
      </c>
      <c r="G184" s="70" t="s">
        <v>1917</v>
      </c>
      <c r="H184" s="70" t="s">
        <v>1918</v>
      </c>
      <c r="I184" s="148"/>
      <c r="J184" s="71">
        <v>465.36444667056628</v>
      </c>
      <c r="K184" s="71">
        <v>5.4570993971078243</v>
      </c>
      <c r="L184" s="71">
        <v>7.8875030977815168</v>
      </c>
      <c r="M184" s="71">
        <v>85.620831606749633</v>
      </c>
      <c r="N184" s="71">
        <v>72.161032240373103</v>
      </c>
      <c r="O184" s="71">
        <v>80.247513210738703</v>
      </c>
      <c r="P184" s="71">
        <v>83.668523437370439</v>
      </c>
      <c r="Q184" s="71">
        <v>4.8213733030358403</v>
      </c>
      <c r="R184" s="71">
        <v>0</v>
      </c>
      <c r="S184" s="71">
        <v>6.1727782559200008</v>
      </c>
      <c r="T184" s="72"/>
      <c r="U184" s="71">
        <v>20896916</v>
      </c>
      <c r="V184" s="71">
        <v>2367</v>
      </c>
      <c r="W184" s="71">
        <v>174</v>
      </c>
      <c r="X184" s="71">
        <v>18207</v>
      </c>
      <c r="Y184" s="71">
        <v>24638</v>
      </c>
      <c r="Z184" s="71">
        <v>41641</v>
      </c>
      <c r="AA184" s="71">
        <v>16908</v>
      </c>
      <c r="AB184" s="71">
        <v>68703</v>
      </c>
      <c r="AC184" s="71">
        <v>0</v>
      </c>
      <c r="AD184" s="71">
        <v>6.1727782559200008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136.78299999999999</v>
      </c>
      <c r="BK184" s="71">
        <v>0</v>
      </c>
      <c r="BL184" s="71">
        <v>0</v>
      </c>
      <c r="BM184" s="71">
        <v>0</v>
      </c>
      <c r="BN184" s="72"/>
      <c r="BO184" s="71">
        <v>0</v>
      </c>
      <c r="BP184" s="71">
        <v>0</v>
      </c>
      <c r="BQ184" s="71">
        <v>11</v>
      </c>
      <c r="BR184" s="71">
        <v>0</v>
      </c>
      <c r="BS184" s="71">
        <v>0</v>
      </c>
      <c r="BT184" s="71">
        <v>0</v>
      </c>
      <c r="BU184"/>
      <c r="BV184" s="70">
        <v>60.29</v>
      </c>
      <c r="BW184" s="70">
        <v>42.970999999999997</v>
      </c>
      <c r="BX184" s="70">
        <v>0</v>
      </c>
      <c r="BY184" s="70">
        <v>0</v>
      </c>
      <c r="BZ184" s="70">
        <v>33.521999999999998</v>
      </c>
      <c r="CA184" s="70">
        <v>0</v>
      </c>
      <c r="CB184" s="70">
        <v>0</v>
      </c>
      <c r="CC184" s="70">
        <v>0</v>
      </c>
      <c r="CD184" s="70">
        <v>0</v>
      </c>
    </row>
    <row r="185" spans="1:82">
      <c r="A185" s="70" t="s">
        <v>1926</v>
      </c>
      <c r="B185" s="70">
        <v>417</v>
      </c>
      <c r="C185" s="70">
        <v>9</v>
      </c>
      <c r="D185" s="70">
        <v>25</v>
      </c>
      <c r="E185" s="70">
        <v>2012</v>
      </c>
      <c r="F185" s="70" t="s">
        <v>179</v>
      </c>
      <c r="G185" s="70" t="s">
        <v>1917</v>
      </c>
      <c r="H185" s="70" t="s">
        <v>1918</v>
      </c>
      <c r="I185" s="148"/>
      <c r="J185" s="71">
        <v>494.25505123332039</v>
      </c>
      <c r="K185" s="71">
        <v>5.1433898867360304</v>
      </c>
      <c r="L185" s="71">
        <v>7.7356586645887564</v>
      </c>
      <c r="M185" s="71">
        <v>91.017286888840829</v>
      </c>
      <c r="N185" s="71">
        <v>74.0220202519303</v>
      </c>
      <c r="O185" s="71">
        <v>80.296691909578556</v>
      </c>
      <c r="P185" s="71">
        <v>83.144256846797603</v>
      </c>
      <c r="Q185" s="71">
        <v>5.2418322564525504</v>
      </c>
      <c r="R185" s="71">
        <v>0</v>
      </c>
      <c r="S185" s="71">
        <v>4.5254269691499998</v>
      </c>
      <c r="T185" s="72"/>
      <c r="U185" s="71">
        <v>21700210</v>
      </c>
      <c r="V185" s="71">
        <v>2367</v>
      </c>
      <c r="W185" s="71">
        <v>174</v>
      </c>
      <c r="X185" s="71">
        <v>18207</v>
      </c>
      <c r="Y185" s="71">
        <v>25180</v>
      </c>
      <c r="Z185" s="71">
        <v>41997</v>
      </c>
      <c r="AA185" s="71">
        <v>16707</v>
      </c>
      <c r="AB185" s="71">
        <v>68749</v>
      </c>
      <c r="AC185" s="71">
        <v>0</v>
      </c>
      <c r="AD185" s="71">
        <v>4.5254269691499998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132.48099999999999</v>
      </c>
      <c r="BK185" s="71">
        <v>0</v>
      </c>
      <c r="BL185" s="71">
        <v>0</v>
      </c>
      <c r="BM185" s="71">
        <v>0</v>
      </c>
      <c r="BN185" s="72"/>
      <c r="BO185" s="71">
        <v>0</v>
      </c>
      <c r="BP185" s="71">
        <v>0</v>
      </c>
      <c r="BQ185" s="71">
        <v>11</v>
      </c>
      <c r="BR185" s="71">
        <v>0</v>
      </c>
      <c r="BS185" s="71">
        <v>0</v>
      </c>
      <c r="BT185" s="71">
        <v>0</v>
      </c>
      <c r="BU185"/>
      <c r="BV185" s="70">
        <v>69.289000000000001</v>
      </c>
      <c r="BW185" s="70">
        <v>35.155000000000001</v>
      </c>
      <c r="BX185" s="70">
        <v>0</v>
      </c>
      <c r="BY185" s="70">
        <v>3.0329999999999999</v>
      </c>
      <c r="BZ185" s="70">
        <v>25.004000000000001</v>
      </c>
      <c r="CA185" s="70">
        <v>0</v>
      </c>
      <c r="CB185" s="70">
        <v>0</v>
      </c>
      <c r="CC185" s="70">
        <v>0</v>
      </c>
      <c r="CD185" s="70">
        <v>0</v>
      </c>
    </row>
    <row r="186" spans="1:82">
      <c r="A186" s="70" t="s">
        <v>1927</v>
      </c>
      <c r="B186" s="70">
        <v>418</v>
      </c>
      <c r="C186" s="70">
        <v>10</v>
      </c>
      <c r="D186" s="70">
        <v>25</v>
      </c>
      <c r="E186" s="70">
        <v>2013</v>
      </c>
      <c r="F186" s="70" t="s">
        <v>180</v>
      </c>
      <c r="G186" s="70" t="s">
        <v>1917</v>
      </c>
      <c r="H186" s="70" t="s">
        <v>1918</v>
      </c>
      <c r="I186" s="148"/>
      <c r="J186" s="71">
        <v>499.95972608716392</v>
      </c>
      <c r="K186" s="71">
        <v>4.4012808514038264</v>
      </c>
      <c r="L186" s="71">
        <v>7.7264389577131114</v>
      </c>
      <c r="M186" s="71">
        <v>88.96719469874418</v>
      </c>
      <c r="N186" s="71">
        <v>79.907386327819097</v>
      </c>
      <c r="O186" s="71">
        <v>77.757979181678692</v>
      </c>
      <c r="P186" s="71">
        <v>82.358564947182415</v>
      </c>
      <c r="Q186" s="71">
        <v>5.2796262115011903</v>
      </c>
      <c r="R186" s="71">
        <v>0</v>
      </c>
      <c r="S186" s="71">
        <v>4.3884091452399998</v>
      </c>
      <c r="T186" s="72"/>
      <c r="U186" s="71">
        <v>20443454</v>
      </c>
      <c r="V186" s="71">
        <v>2367</v>
      </c>
      <c r="W186" s="71">
        <v>174</v>
      </c>
      <c r="X186" s="71">
        <v>18207</v>
      </c>
      <c r="Y186" s="71">
        <v>25158</v>
      </c>
      <c r="Z186" s="71">
        <v>42485</v>
      </c>
      <c r="AA186" s="71">
        <v>16487</v>
      </c>
      <c r="AB186" s="71">
        <v>68252</v>
      </c>
      <c r="AC186" s="71">
        <v>0</v>
      </c>
      <c r="AD186" s="71">
        <v>4.3884091452399998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112.568</v>
      </c>
      <c r="BK186" s="71">
        <v>0</v>
      </c>
      <c r="BL186" s="71">
        <v>0</v>
      </c>
      <c r="BM186" s="71">
        <v>0</v>
      </c>
      <c r="BN186" s="72"/>
      <c r="BO186" s="71">
        <v>0</v>
      </c>
      <c r="BP186" s="71">
        <v>0</v>
      </c>
      <c r="BQ186" s="71">
        <v>11</v>
      </c>
      <c r="BR186" s="71">
        <v>0</v>
      </c>
      <c r="BS186" s="71">
        <v>0</v>
      </c>
      <c r="BT186" s="71">
        <v>0</v>
      </c>
      <c r="BU186"/>
      <c r="BV186" s="70">
        <v>56.884</v>
      </c>
      <c r="BW186" s="70">
        <v>28.158999999999999</v>
      </c>
      <c r="BX186" s="70">
        <v>0</v>
      </c>
      <c r="BY186" s="70">
        <v>0</v>
      </c>
      <c r="BZ186" s="70">
        <v>27.524999999999999</v>
      </c>
      <c r="CA186" s="70">
        <v>0</v>
      </c>
      <c r="CB186" s="70">
        <v>0</v>
      </c>
      <c r="CC186" s="70">
        <v>0</v>
      </c>
      <c r="CD186" s="70">
        <v>0</v>
      </c>
    </row>
    <row r="187" spans="1:82">
      <c r="A187" s="70" t="s">
        <v>1928</v>
      </c>
      <c r="B187" s="70">
        <v>419</v>
      </c>
      <c r="C187" s="70">
        <v>11</v>
      </c>
      <c r="D187" s="70">
        <v>25</v>
      </c>
      <c r="E187" s="70">
        <v>2014</v>
      </c>
      <c r="F187" s="70" t="s">
        <v>181</v>
      </c>
      <c r="G187" s="70" t="s">
        <v>1917</v>
      </c>
      <c r="H187" s="70" t="s">
        <v>1918</v>
      </c>
      <c r="I187" s="148"/>
      <c r="J187" s="71">
        <v>485.63853697744742</v>
      </c>
      <c r="K187" s="71">
        <v>4.2256775231330499</v>
      </c>
      <c r="L187" s="71">
        <v>13.27061255950322</v>
      </c>
      <c r="M187" s="71">
        <v>98.06141964207545</v>
      </c>
      <c r="N187" s="71">
        <v>71.823400414275611</v>
      </c>
      <c r="O187" s="71">
        <v>74.228315583170797</v>
      </c>
      <c r="P187" s="71">
        <v>81.817535680921466</v>
      </c>
      <c r="Q187" s="71">
        <v>5.0134604713783597</v>
      </c>
      <c r="R187" s="71">
        <v>0</v>
      </c>
      <c r="S187" s="71">
        <v>3.6100380245300001</v>
      </c>
      <c r="T187" s="72"/>
      <c r="U187" s="71">
        <v>21454872</v>
      </c>
      <c r="V187" s="71">
        <v>1857</v>
      </c>
      <c r="W187" s="71">
        <v>288</v>
      </c>
      <c r="X187" s="71">
        <v>18613</v>
      </c>
      <c r="Y187" s="71">
        <v>25279</v>
      </c>
      <c r="Z187" s="71">
        <v>42715</v>
      </c>
      <c r="AA187" s="71">
        <v>16294</v>
      </c>
      <c r="AB187" s="71">
        <v>67551</v>
      </c>
      <c r="AC187" s="71">
        <v>0</v>
      </c>
      <c r="AD187" s="71">
        <v>3.6100380245300001</v>
      </c>
      <c r="AE187" s="72"/>
      <c r="AF187" s="71"/>
      <c r="AG187" s="71"/>
      <c r="AH187" s="71"/>
      <c r="AI187" s="71"/>
      <c r="AJ187" s="71"/>
      <c r="AK187" s="71"/>
      <c r="AL187" s="71"/>
      <c r="AM187" s="71"/>
      <c r="AN187" s="71"/>
      <c r="AO187" s="71"/>
      <c r="AP187" s="71"/>
      <c r="AQ187" s="72"/>
      <c r="AR187" s="71">
        <v>1370</v>
      </c>
      <c r="AS187" s="71">
        <v>499</v>
      </c>
      <c r="AT187" s="71">
        <v>0</v>
      </c>
      <c r="AU187" s="71">
        <v>0</v>
      </c>
      <c r="AV187" s="71">
        <v>0</v>
      </c>
      <c r="AW187" s="71">
        <v>1</v>
      </c>
      <c r="AX187" s="71"/>
      <c r="AY187" s="72"/>
      <c r="AZ187" s="71">
        <v>5790</v>
      </c>
      <c r="BA187" s="71">
        <v>25351.3</v>
      </c>
      <c r="BB187" s="71">
        <v>0</v>
      </c>
      <c r="BC187" s="71">
        <v>0</v>
      </c>
      <c r="BD187" s="71">
        <v>0</v>
      </c>
      <c r="BE187" s="71">
        <v>18144</v>
      </c>
      <c r="BF187" s="71"/>
      <c r="BG187" s="72"/>
      <c r="BH187" s="71">
        <v>0</v>
      </c>
      <c r="BI187" s="71">
        <v>0</v>
      </c>
      <c r="BJ187" s="71">
        <v>123.64</v>
      </c>
      <c r="BK187" s="71">
        <v>0</v>
      </c>
      <c r="BL187" s="71">
        <v>0</v>
      </c>
      <c r="BM187" s="71">
        <v>0</v>
      </c>
      <c r="BN187" s="72"/>
      <c r="BO187" s="71">
        <v>0</v>
      </c>
      <c r="BP187" s="71">
        <v>0</v>
      </c>
      <c r="BQ187" s="71">
        <v>11</v>
      </c>
      <c r="BR187" s="71">
        <v>0</v>
      </c>
      <c r="BS187" s="71">
        <v>0</v>
      </c>
      <c r="BT187" s="71">
        <v>0</v>
      </c>
      <c r="BU187"/>
      <c r="BV187" s="70">
        <v>59.293999999999997</v>
      </c>
      <c r="BW187" s="70">
        <v>33.744</v>
      </c>
      <c r="BX187" s="70">
        <v>0</v>
      </c>
      <c r="BY187" s="70">
        <v>0</v>
      </c>
      <c r="BZ187" s="70">
        <v>30.602</v>
      </c>
      <c r="CA187" s="70">
        <v>0</v>
      </c>
      <c r="CB187" s="70">
        <v>0</v>
      </c>
      <c r="CC187" s="70">
        <v>0</v>
      </c>
      <c r="CD187" s="70">
        <v>0</v>
      </c>
    </row>
    <row r="188" spans="1:82">
      <c r="A188" s="70" t="s">
        <v>1929</v>
      </c>
      <c r="B188" s="70">
        <v>420</v>
      </c>
      <c r="C188" s="70">
        <v>12</v>
      </c>
      <c r="D188" s="70">
        <v>25</v>
      </c>
      <c r="E188" s="70">
        <v>2015</v>
      </c>
      <c r="F188" s="70" t="s">
        <v>182</v>
      </c>
      <c r="G188" s="70" t="s">
        <v>1917</v>
      </c>
      <c r="H188" s="70" t="s">
        <v>1918</v>
      </c>
      <c r="I188" s="148"/>
      <c r="J188" s="71">
        <v>475.81921332593907</v>
      </c>
      <c r="K188" s="71">
        <v>4.0681703656119854</v>
      </c>
      <c r="L188" s="71">
        <v>15.53775597358266</v>
      </c>
      <c r="M188" s="71">
        <v>91.018222356902726</v>
      </c>
      <c r="N188" s="71">
        <v>65.78017503402593</v>
      </c>
      <c r="O188" s="71">
        <v>73.861554160398555</v>
      </c>
      <c r="P188" s="71">
        <v>81.188685439339025</v>
      </c>
      <c r="Q188" s="71">
        <v>4.8575054233600197</v>
      </c>
      <c r="R188" s="71">
        <v>0</v>
      </c>
      <c r="S188" s="71">
        <v>7.2088256486350009</v>
      </c>
      <c r="T188" s="72"/>
      <c r="U188" s="71">
        <v>22517376</v>
      </c>
      <c r="V188" s="71">
        <v>1857</v>
      </c>
      <c r="W188" s="71">
        <v>288</v>
      </c>
      <c r="X188" s="71">
        <v>18613</v>
      </c>
      <c r="Y188" s="71">
        <v>25362</v>
      </c>
      <c r="Z188" s="71">
        <v>42913</v>
      </c>
      <c r="AA188" s="71">
        <v>16156</v>
      </c>
      <c r="AB188" s="71">
        <v>66858</v>
      </c>
      <c r="AC188" s="71">
        <v>0</v>
      </c>
      <c r="AD188" s="71">
        <v>7.2088256486350009</v>
      </c>
      <c r="AE188" s="72"/>
      <c r="AF188" s="71">
        <v>189314035.5333699</v>
      </c>
      <c r="AG188" s="71">
        <v>3228296.6907978249</v>
      </c>
      <c r="AH188" s="71">
        <v>2992220.5334718549</v>
      </c>
      <c r="AI188" s="71">
        <v>124365842.91889299</v>
      </c>
      <c r="AJ188" s="71">
        <v>95061603.5690635</v>
      </c>
      <c r="AK188" s="71">
        <v>0</v>
      </c>
      <c r="AL188" s="71">
        <v>0</v>
      </c>
      <c r="AM188" s="71">
        <v>9162608.4412382562</v>
      </c>
      <c r="AN188" s="71">
        <v>0</v>
      </c>
      <c r="AO188" s="71">
        <v>0</v>
      </c>
      <c r="AP188" s="71">
        <v>424124607.68683434</v>
      </c>
      <c r="AQ188" s="72"/>
      <c r="AR188" s="71">
        <v>1498</v>
      </c>
      <c r="AS188" s="71">
        <v>721</v>
      </c>
      <c r="AT188" s="71">
        <v>0</v>
      </c>
      <c r="AU188" s="71">
        <v>0</v>
      </c>
      <c r="AV188" s="71">
        <v>0</v>
      </c>
      <c r="AW188" s="71">
        <v>1</v>
      </c>
      <c r="AX188" s="71"/>
      <c r="AY188" s="72"/>
      <c r="AZ188" s="71">
        <v>6480.2</v>
      </c>
      <c r="BA188" s="71">
        <v>51605.599999999999</v>
      </c>
      <c r="BB188" s="71">
        <v>0</v>
      </c>
      <c r="BC188" s="71">
        <v>0</v>
      </c>
      <c r="BD188" s="71">
        <v>0</v>
      </c>
      <c r="BE188" s="71">
        <v>18144</v>
      </c>
      <c r="BF188" s="71"/>
      <c r="BG188" s="72"/>
      <c r="BH188" s="71">
        <v>0</v>
      </c>
      <c r="BI188" s="71">
        <v>0</v>
      </c>
      <c r="BJ188" s="71">
        <v>132.47200000000001</v>
      </c>
      <c r="BK188" s="71">
        <v>0</v>
      </c>
      <c r="BL188" s="71">
        <v>0</v>
      </c>
      <c r="BM188" s="71">
        <v>0</v>
      </c>
      <c r="BN188" s="72"/>
      <c r="BO188" s="71">
        <v>0</v>
      </c>
      <c r="BP188" s="71">
        <v>0</v>
      </c>
      <c r="BQ188" s="71">
        <v>11</v>
      </c>
      <c r="BR188" s="71">
        <v>0</v>
      </c>
      <c r="BS188" s="71">
        <v>0</v>
      </c>
      <c r="BT188" s="71">
        <v>0</v>
      </c>
      <c r="BU188"/>
      <c r="BV188" s="70">
        <v>55.539000000000001</v>
      </c>
      <c r="BW188" s="70">
        <v>43.158000000000001</v>
      </c>
      <c r="BX188" s="70">
        <v>0</v>
      </c>
      <c r="BY188" s="70">
        <v>3.6819999999999999</v>
      </c>
      <c r="BZ188" s="70">
        <v>30.093</v>
      </c>
      <c r="CA188" s="70">
        <v>0</v>
      </c>
      <c r="CB188" s="70">
        <v>0</v>
      </c>
      <c r="CC188" s="70">
        <v>0</v>
      </c>
      <c r="CD188" s="70">
        <v>0</v>
      </c>
    </row>
    <row r="189" spans="1:82">
      <c r="A189" s="70" t="s">
        <v>1930</v>
      </c>
      <c r="B189" s="70">
        <v>421</v>
      </c>
      <c r="C189" s="70">
        <v>13</v>
      </c>
      <c r="D189" s="70">
        <v>25</v>
      </c>
      <c r="E189" s="70">
        <v>2016</v>
      </c>
      <c r="F189" s="70" t="s">
        <v>155</v>
      </c>
      <c r="G189" s="70" t="s">
        <v>1917</v>
      </c>
      <c r="H189" s="70" t="s">
        <v>1918</v>
      </c>
      <c r="I189" s="148"/>
      <c r="J189" s="71">
        <v>460.67668785630667</v>
      </c>
      <c r="K189" s="71">
        <v>3.8687644484286183</v>
      </c>
      <c r="L189" s="71">
        <v>15.3294315977287</v>
      </c>
      <c r="M189" s="71">
        <v>82.1783574709888</v>
      </c>
      <c r="N189" s="71">
        <v>60.425304657298263</v>
      </c>
      <c r="O189" s="71">
        <v>73.224762400351537</v>
      </c>
      <c r="P189" s="71">
        <v>78.706436609849575</v>
      </c>
      <c r="Q189" s="71">
        <v>4.6693420971941419</v>
      </c>
      <c r="R189" s="71">
        <v>0</v>
      </c>
      <c r="S189" s="71">
        <v>5.4052428157200003</v>
      </c>
      <c r="T189" s="72"/>
      <c r="U189" s="71">
        <v>21843804</v>
      </c>
      <c r="V189" s="71">
        <v>1857</v>
      </c>
      <c r="W189" s="71">
        <v>288</v>
      </c>
      <c r="X189" s="71">
        <v>18613</v>
      </c>
      <c r="Y189" s="71">
        <v>25453</v>
      </c>
      <c r="Z189" s="71">
        <v>43066</v>
      </c>
      <c r="AA189" s="71">
        <v>16199</v>
      </c>
      <c r="AB189" s="71">
        <v>66108</v>
      </c>
      <c r="AC189" s="71">
        <v>0</v>
      </c>
      <c r="AD189" s="71">
        <v>5.4052428157200003</v>
      </c>
      <c r="AE189" s="72"/>
      <c r="AF189" s="71">
        <v>183142161.5823749</v>
      </c>
      <c r="AG189" s="71">
        <v>2916446.3821051889</v>
      </c>
      <c r="AH189" s="71">
        <v>2157130.34598894</v>
      </c>
      <c r="AI189" s="71">
        <v>123430387.1117835</v>
      </c>
      <c r="AJ189" s="71">
        <v>82849973.299033046</v>
      </c>
      <c r="AK189" s="71">
        <v>0</v>
      </c>
      <c r="AL189" s="71">
        <v>0</v>
      </c>
      <c r="AM189" s="71">
        <v>9066862.6817438416</v>
      </c>
      <c r="AN189" s="71">
        <v>0</v>
      </c>
      <c r="AO189" s="71">
        <v>0</v>
      </c>
      <c r="AP189" s="71">
        <v>403562961.40302944</v>
      </c>
      <c r="AQ189" s="72"/>
      <c r="AR189" s="71">
        <v>1611</v>
      </c>
      <c r="AS189" s="71">
        <v>871</v>
      </c>
      <c r="AT189" s="71">
        <v>0</v>
      </c>
      <c r="AU189" s="71">
        <v>0</v>
      </c>
      <c r="AV189" s="71">
        <v>0</v>
      </c>
      <c r="AW189" s="71">
        <v>1</v>
      </c>
      <c r="AX189" s="71"/>
      <c r="AY189" s="72"/>
      <c r="AZ189" s="71">
        <v>7096.2999999999993</v>
      </c>
      <c r="BA189" s="71">
        <v>63277.9</v>
      </c>
      <c r="BB189" s="71">
        <v>0</v>
      </c>
      <c r="BC189" s="71">
        <v>0</v>
      </c>
      <c r="BD189" s="71">
        <v>0</v>
      </c>
      <c r="BE189" s="71">
        <v>18144</v>
      </c>
      <c r="BF189" s="71"/>
      <c r="BG189" s="72"/>
      <c r="BH189" s="71">
        <v>0</v>
      </c>
      <c r="BI189" s="71">
        <v>0</v>
      </c>
      <c r="BJ189" s="71">
        <v>134.78</v>
      </c>
      <c r="BK189" s="71">
        <v>0</v>
      </c>
      <c r="BL189" s="71">
        <v>0</v>
      </c>
      <c r="BM189" s="71">
        <v>0</v>
      </c>
      <c r="BN189" s="72"/>
      <c r="BO189" s="71">
        <v>0</v>
      </c>
      <c r="BP189" s="71">
        <v>0</v>
      </c>
      <c r="BQ189" s="71">
        <v>11</v>
      </c>
      <c r="BR189" s="71">
        <v>0</v>
      </c>
      <c r="BS189" s="71">
        <v>0</v>
      </c>
      <c r="BT189" s="71">
        <v>0</v>
      </c>
      <c r="BU189"/>
      <c r="BV189" s="70">
        <v>56.536999999999999</v>
      </c>
      <c r="BW189" s="70">
        <v>45.198</v>
      </c>
      <c r="BX189" s="70">
        <v>0</v>
      </c>
      <c r="BY189" s="70">
        <v>3.0720000000000001</v>
      </c>
      <c r="BZ189" s="70">
        <v>29.972999999999999</v>
      </c>
      <c r="CA189" s="70">
        <v>0</v>
      </c>
      <c r="CB189" s="70">
        <v>0</v>
      </c>
      <c r="CC189" s="70">
        <v>0</v>
      </c>
      <c r="CD189" s="70">
        <v>0</v>
      </c>
    </row>
    <row r="190" spans="1:82">
      <c r="A190" s="70" t="s">
        <v>1931</v>
      </c>
      <c r="B190" s="70">
        <v>422</v>
      </c>
      <c r="C190" s="70">
        <v>14</v>
      </c>
      <c r="D190" s="70">
        <v>25</v>
      </c>
      <c r="E190" s="70">
        <v>2017</v>
      </c>
      <c r="F190" s="70" t="s">
        <v>156</v>
      </c>
      <c r="G190" s="70" t="s">
        <v>1917</v>
      </c>
      <c r="H190" s="70" t="s">
        <v>1918</v>
      </c>
      <c r="I190" s="148"/>
      <c r="J190" s="71">
        <v>458.63527425126256</v>
      </c>
      <c r="K190" s="71">
        <v>3.8098829393467111</v>
      </c>
      <c r="L190" s="71">
        <v>12.323504960782358</v>
      </c>
      <c r="M190" s="71">
        <v>71.576050580774293</v>
      </c>
      <c r="N190" s="71">
        <v>59.445765460990266</v>
      </c>
      <c r="O190" s="71">
        <v>71.966351968135285</v>
      </c>
      <c r="P190" s="71">
        <v>77.802312171069005</v>
      </c>
      <c r="Q190" s="71">
        <v>4.4702779323868898</v>
      </c>
      <c r="R190" s="71">
        <v>0</v>
      </c>
      <c r="S190" s="71">
        <v>6.7828583350000002</v>
      </c>
      <c r="T190" s="72"/>
      <c r="U190" s="71">
        <v>23174492</v>
      </c>
      <c r="V190" s="71">
        <v>1857</v>
      </c>
      <c r="W190" s="71">
        <v>288</v>
      </c>
      <c r="X190" s="71">
        <v>18613</v>
      </c>
      <c r="Y190" s="71">
        <v>25661</v>
      </c>
      <c r="Z190" s="71">
        <v>43028</v>
      </c>
      <c r="AA190" s="71">
        <v>16115</v>
      </c>
      <c r="AB190" s="71">
        <v>65448</v>
      </c>
      <c r="AC190" s="71">
        <v>0</v>
      </c>
      <c r="AD190" s="71">
        <v>6.7828583350000002</v>
      </c>
      <c r="AE190" s="72"/>
      <c r="AF190" s="71">
        <v>188363962.8325946</v>
      </c>
      <c r="AG190" s="71">
        <v>3083553.6668116311</v>
      </c>
      <c r="AH190" s="71">
        <v>2381480.9003203791</v>
      </c>
      <c r="AI190" s="71">
        <v>124926875.71704739</v>
      </c>
      <c r="AJ190" s="71">
        <v>93010815.975689486</v>
      </c>
      <c r="AK190" s="71">
        <v>0</v>
      </c>
      <c r="AL190" s="71">
        <v>0</v>
      </c>
      <c r="AM190" s="71">
        <v>8990387.7046174835</v>
      </c>
      <c r="AN190" s="71">
        <v>0</v>
      </c>
      <c r="AO190" s="71">
        <v>0</v>
      </c>
      <c r="AP190" s="71">
        <v>420757076.79708093</v>
      </c>
      <c r="AQ190" s="72"/>
      <c r="AR190" s="71">
        <v>1692</v>
      </c>
      <c r="AS190" s="71">
        <v>970</v>
      </c>
      <c r="AT190" s="71">
        <v>0</v>
      </c>
      <c r="AU190" s="71">
        <v>0</v>
      </c>
      <c r="AV190" s="71">
        <v>0</v>
      </c>
      <c r="AW190" s="71">
        <v>2</v>
      </c>
      <c r="AX190" s="71"/>
      <c r="AY190" s="72"/>
      <c r="AZ190" s="71">
        <v>7567.7000000000007</v>
      </c>
      <c r="BA190" s="71">
        <v>68657.700000000026</v>
      </c>
      <c r="BB190" s="71">
        <v>0</v>
      </c>
      <c r="BC190" s="71">
        <v>0</v>
      </c>
      <c r="BD190" s="71">
        <v>0</v>
      </c>
      <c r="BE190" s="71">
        <v>40244</v>
      </c>
      <c r="BF190" s="71"/>
      <c r="BG190" s="72"/>
      <c r="BH190" s="71">
        <v>0</v>
      </c>
      <c r="BI190" s="71">
        <v>0</v>
      </c>
      <c r="BJ190" s="71">
        <v>120.259</v>
      </c>
      <c r="BK190" s="71">
        <v>0</v>
      </c>
      <c r="BL190" s="71">
        <v>0</v>
      </c>
      <c r="BM190" s="71">
        <v>0</v>
      </c>
      <c r="BN190" s="72"/>
      <c r="BO190" s="71">
        <v>0</v>
      </c>
      <c r="BP190" s="71">
        <v>0</v>
      </c>
      <c r="BQ190" s="71">
        <v>10</v>
      </c>
      <c r="BR190" s="71">
        <v>0</v>
      </c>
      <c r="BS190" s="71">
        <v>0</v>
      </c>
      <c r="BT190" s="71">
        <v>0</v>
      </c>
      <c r="BU190"/>
      <c r="BV190" s="70">
        <v>48.369</v>
      </c>
      <c r="BW190" s="70">
        <v>40.741</v>
      </c>
      <c r="BX190" s="70">
        <v>0</v>
      </c>
      <c r="BY190" s="70">
        <v>3.5249999999999999</v>
      </c>
      <c r="BZ190" s="70">
        <v>27.623999999999999</v>
      </c>
      <c r="CA190" s="70">
        <v>0</v>
      </c>
      <c r="CB190" s="70">
        <v>0</v>
      </c>
      <c r="CC190" s="70">
        <v>0</v>
      </c>
      <c r="CD190" s="70">
        <v>0</v>
      </c>
    </row>
    <row r="191" spans="1:82">
      <c r="A191" s="70" t="s">
        <v>1932</v>
      </c>
      <c r="B191" s="70">
        <v>423</v>
      </c>
      <c r="C191" s="70">
        <v>15</v>
      </c>
      <c r="D191" s="70">
        <v>25</v>
      </c>
      <c r="E191" s="70">
        <v>2018</v>
      </c>
      <c r="F191" s="70" t="s">
        <v>183</v>
      </c>
      <c r="G191" s="70" t="s">
        <v>1917</v>
      </c>
      <c r="H191" s="70" t="s">
        <v>1918</v>
      </c>
      <c r="I191" s="148"/>
      <c r="J191" s="71">
        <v>414.57234549849659</v>
      </c>
      <c r="K191" s="71">
        <v>3.3212829405538944</v>
      </c>
      <c r="L191" s="71">
        <v>11.123331550048265</v>
      </c>
      <c r="M191" s="71">
        <v>59.767888139896073</v>
      </c>
      <c r="N191" s="71">
        <v>48.8375856377627</v>
      </c>
      <c r="O191" s="71">
        <v>70.515793868098001</v>
      </c>
      <c r="P191" s="71">
        <v>76.611999479151763</v>
      </c>
      <c r="Q191" s="71">
        <v>4.1001694921984599</v>
      </c>
      <c r="R191" s="71">
        <v>0</v>
      </c>
      <c r="S191" s="71">
        <v>9.1216716511999998</v>
      </c>
      <c r="T191" s="72"/>
      <c r="U191" s="71">
        <v>23626195</v>
      </c>
      <c r="V191" s="71">
        <v>1857</v>
      </c>
      <c r="W191" s="71">
        <v>288</v>
      </c>
      <c r="X191" s="71">
        <v>18613</v>
      </c>
      <c r="Y191" s="71">
        <v>25793</v>
      </c>
      <c r="Z191" s="71">
        <v>42968</v>
      </c>
      <c r="AA191" s="71">
        <v>16028</v>
      </c>
      <c r="AB191" s="71">
        <v>64691</v>
      </c>
      <c r="AC191" s="71">
        <v>0</v>
      </c>
      <c r="AD191" s="71">
        <v>9.1216716511999998</v>
      </c>
      <c r="AE191" s="72"/>
      <c r="AF191" s="71">
        <v>184207487.37344769</v>
      </c>
      <c r="AG191" s="71">
        <v>2660276.1060844762</v>
      </c>
      <c r="AH191" s="71">
        <v>2240339.6237171059</v>
      </c>
      <c r="AI191" s="71">
        <v>116429024.2537246</v>
      </c>
      <c r="AJ191" s="71">
        <v>88970064.099784166</v>
      </c>
      <c r="AK191" s="71">
        <v>0</v>
      </c>
      <c r="AL191" s="71">
        <v>0</v>
      </c>
      <c r="AM191" s="71">
        <v>8904788.0030472763</v>
      </c>
      <c r="AN191" s="71">
        <v>0</v>
      </c>
      <c r="AO191" s="71">
        <v>0</v>
      </c>
      <c r="AP191" s="71">
        <v>403411979.45980531</v>
      </c>
      <c r="AQ191" s="72"/>
      <c r="AR191" s="71">
        <v>1808</v>
      </c>
      <c r="AS191" s="71">
        <v>1092</v>
      </c>
      <c r="AT191" s="71">
        <v>0</v>
      </c>
      <c r="AU191" s="71">
        <v>0</v>
      </c>
      <c r="AV191" s="71">
        <v>0</v>
      </c>
      <c r="AW191" s="71">
        <v>2</v>
      </c>
      <c r="AX191" s="71"/>
      <c r="AY191" s="72"/>
      <c r="AZ191" s="71">
        <v>8275.0999999999967</v>
      </c>
      <c r="BA191" s="71">
        <v>73568.600000000006</v>
      </c>
      <c r="BB191" s="71">
        <v>0</v>
      </c>
      <c r="BC191" s="71">
        <v>0</v>
      </c>
      <c r="BD191" s="71">
        <v>0</v>
      </c>
      <c r="BE191" s="71">
        <v>40981.1</v>
      </c>
      <c r="BF191" s="71"/>
      <c r="BG191" s="72"/>
      <c r="BH191" s="71">
        <v>0</v>
      </c>
      <c r="BI191" s="71">
        <v>0</v>
      </c>
      <c r="BJ191" s="71">
        <v>101.497</v>
      </c>
      <c r="BK191" s="71">
        <v>0</v>
      </c>
      <c r="BL191" s="71">
        <v>0</v>
      </c>
      <c r="BM191" s="71">
        <v>0</v>
      </c>
      <c r="BN191" s="72"/>
      <c r="BO191" s="71">
        <v>0</v>
      </c>
      <c r="BP191" s="71">
        <v>0</v>
      </c>
      <c r="BQ191" s="71">
        <v>11</v>
      </c>
      <c r="BR191" s="71">
        <v>0</v>
      </c>
      <c r="BS191" s="71">
        <v>0</v>
      </c>
      <c r="BT191" s="71">
        <v>0</v>
      </c>
      <c r="BU191"/>
      <c r="BV191" s="70">
        <v>52.902000000000001</v>
      </c>
      <c r="BW191" s="70">
        <v>24.512</v>
      </c>
      <c r="BX191" s="70">
        <v>0</v>
      </c>
      <c r="BY191" s="70">
        <v>3.1030000000000002</v>
      </c>
      <c r="BZ191" s="70">
        <v>20.98</v>
      </c>
      <c r="CA191" s="70">
        <v>0</v>
      </c>
      <c r="CB191" s="70">
        <v>0</v>
      </c>
      <c r="CC191" s="70">
        <v>0</v>
      </c>
      <c r="CD191" s="70">
        <v>0</v>
      </c>
    </row>
    <row r="192" spans="1:82">
      <c r="A192" s="70" t="s">
        <v>1933</v>
      </c>
      <c r="B192" s="70">
        <v>424</v>
      </c>
      <c r="C192" s="70">
        <v>16</v>
      </c>
      <c r="D192" s="70">
        <v>25</v>
      </c>
      <c r="E192" s="70">
        <v>2019</v>
      </c>
      <c r="F192" s="70" t="s">
        <v>158</v>
      </c>
      <c r="G192" s="70" t="s">
        <v>1917</v>
      </c>
      <c r="H192" s="70" t="s">
        <v>1918</v>
      </c>
      <c r="I192" s="148"/>
      <c r="J192" s="71">
        <v>413.93437176689145</v>
      </c>
      <c r="K192" s="71">
        <v>3.0985938498641801</v>
      </c>
      <c r="L192" s="71">
        <v>11.22128677599256</v>
      </c>
      <c r="M192" s="71">
        <v>57.741600750245425</v>
      </c>
      <c r="N192" s="71">
        <v>51.145001848747249</v>
      </c>
      <c r="O192" s="71">
        <v>68.748231432820617</v>
      </c>
      <c r="P192" s="71">
        <v>75.682383365010608</v>
      </c>
      <c r="Q192" s="71">
        <v>3.9458131478612599</v>
      </c>
      <c r="R192" s="71">
        <v>0</v>
      </c>
      <c r="S192" s="71">
        <v>7.1031498612799995</v>
      </c>
      <c r="T192" s="72"/>
      <c r="U192" s="71">
        <v>24702513</v>
      </c>
      <c r="V192" s="71">
        <v>1857</v>
      </c>
      <c r="W192" s="71">
        <v>288</v>
      </c>
      <c r="X192" s="71">
        <v>18613</v>
      </c>
      <c r="Y192" s="71">
        <v>25920</v>
      </c>
      <c r="Z192" s="71">
        <v>43041</v>
      </c>
      <c r="AA192" s="71">
        <v>15715</v>
      </c>
      <c r="AB192" s="71">
        <v>63941</v>
      </c>
      <c r="AC192" s="71">
        <v>0</v>
      </c>
      <c r="AD192" s="71">
        <v>7.1031498612799986</v>
      </c>
      <c r="AE192" s="72"/>
      <c r="AF192" s="71">
        <v>182530679.47504431</v>
      </c>
      <c r="AG192" s="71">
        <v>2682496.6418403639</v>
      </c>
      <c r="AH192" s="71">
        <v>2397949.3827464031</v>
      </c>
      <c r="AI192" s="71">
        <v>118678311.3083937</v>
      </c>
      <c r="AJ192" s="71">
        <v>95890494.709344819</v>
      </c>
      <c r="AK192" s="71">
        <v>0</v>
      </c>
      <c r="AL192" s="71">
        <v>0</v>
      </c>
      <c r="AM192" s="71">
        <v>8708282.8524097111</v>
      </c>
      <c r="AN192" s="71">
        <v>0</v>
      </c>
      <c r="AO192" s="71">
        <v>0</v>
      </c>
      <c r="AP192" s="71">
        <v>410888214.36977929</v>
      </c>
      <c r="AQ192" s="72"/>
      <c r="AR192" s="71">
        <v>1902</v>
      </c>
      <c r="AS192" s="71">
        <v>1210</v>
      </c>
      <c r="AT192" s="71">
        <v>0</v>
      </c>
      <c r="AU192" s="71">
        <v>0</v>
      </c>
      <c r="AV192" s="71">
        <v>0</v>
      </c>
      <c r="AW192" s="71">
        <v>2</v>
      </c>
      <c r="AX192" s="71"/>
      <c r="AY192" s="72"/>
      <c r="AZ192" s="71">
        <v>8819.5000000000036</v>
      </c>
      <c r="BA192" s="71">
        <v>80455.500000000073</v>
      </c>
      <c r="BB192" s="71">
        <v>0</v>
      </c>
      <c r="BC192" s="71">
        <v>0</v>
      </c>
      <c r="BD192" s="71">
        <v>0</v>
      </c>
      <c r="BE192" s="71">
        <v>40981.1</v>
      </c>
      <c r="BF192" s="71"/>
      <c r="BG192" s="72"/>
      <c r="BH192" s="71">
        <v>0</v>
      </c>
      <c r="BI192" s="71">
        <v>0</v>
      </c>
      <c r="BJ192" s="71">
        <v>95.869</v>
      </c>
      <c r="BK192" s="71">
        <v>0</v>
      </c>
      <c r="BL192" s="71">
        <v>0</v>
      </c>
      <c r="BM192" s="71">
        <v>0</v>
      </c>
      <c r="BN192" s="72"/>
      <c r="BO192" s="71">
        <v>0</v>
      </c>
      <c r="BP192" s="71">
        <v>0</v>
      </c>
      <c r="BQ192" s="71">
        <v>11</v>
      </c>
      <c r="BR192" s="71">
        <v>0</v>
      </c>
      <c r="BS192" s="71">
        <v>0</v>
      </c>
      <c r="BT192" s="71">
        <v>0</v>
      </c>
      <c r="BU192"/>
      <c r="BV192" s="70">
        <v>44.759</v>
      </c>
      <c r="BW192" s="70">
        <v>23.469000000000001</v>
      </c>
      <c r="BX192" s="70">
        <v>0</v>
      </c>
      <c r="BY192" s="70">
        <v>3.4140000000000001</v>
      </c>
      <c r="BZ192" s="70">
        <v>24.227</v>
      </c>
      <c r="CA192" s="70">
        <v>0</v>
      </c>
      <c r="CB192" s="70">
        <v>0</v>
      </c>
      <c r="CC192" s="70">
        <v>0</v>
      </c>
      <c r="CD192" s="70">
        <v>0</v>
      </c>
    </row>
    <row r="193" spans="1:82">
      <c r="A193" s="70" t="s">
        <v>1934</v>
      </c>
      <c r="B193" s="70">
        <v>425</v>
      </c>
      <c r="C193" s="70">
        <v>17</v>
      </c>
      <c r="D193" s="70">
        <v>25</v>
      </c>
      <c r="E193" s="70">
        <v>2020</v>
      </c>
      <c r="F193" s="70" t="s">
        <v>159</v>
      </c>
      <c r="G193" s="70" t="s">
        <v>1917</v>
      </c>
      <c r="H193" s="70" t="s">
        <v>1918</v>
      </c>
      <c r="I193" s="148"/>
      <c r="J193" s="71">
        <v>365.5296653651788</v>
      </c>
      <c r="K193" s="71">
        <v>3.5352559796929204</v>
      </c>
      <c r="L193" s="71">
        <v>14.649182380674484</v>
      </c>
      <c r="M193" s="71">
        <v>53.568775900289793</v>
      </c>
      <c r="N193" s="71">
        <v>50.914520546691868</v>
      </c>
      <c r="O193" s="71">
        <v>59.989668516703595</v>
      </c>
      <c r="P193" s="71">
        <v>71.281055804732446</v>
      </c>
      <c r="Q193" s="71">
        <v>3.7283813441307001</v>
      </c>
      <c r="R193" s="71">
        <v>0</v>
      </c>
      <c r="S193" s="71">
        <v>7.1343095641999996</v>
      </c>
      <c r="T193" s="72"/>
      <c r="U193" s="71">
        <v>21173920</v>
      </c>
      <c r="V193" s="71">
        <v>1875</v>
      </c>
      <c r="W193" s="71">
        <v>479</v>
      </c>
      <c r="X193" s="71">
        <v>17509</v>
      </c>
      <c r="Y193" s="71">
        <v>25983</v>
      </c>
      <c r="Z193" s="71">
        <v>42867</v>
      </c>
      <c r="AA193" s="71">
        <v>15732</v>
      </c>
      <c r="AB193" s="71">
        <v>63235</v>
      </c>
      <c r="AC193" s="71">
        <v>0</v>
      </c>
      <c r="AD193" s="71">
        <v>7.1343095641999996</v>
      </c>
      <c r="AE193" s="72"/>
      <c r="AF193" s="71">
        <v>166785517.17530781</v>
      </c>
      <c r="AG193" s="71">
        <v>2772445.4758641096</v>
      </c>
      <c r="AH193" s="71">
        <v>3201859.1969718845</v>
      </c>
      <c r="AI193" s="71">
        <v>104978332.47220367</v>
      </c>
      <c r="AJ193" s="71">
        <v>94873106.263344094</v>
      </c>
      <c r="AK193" s="71"/>
      <c r="AL193" s="71"/>
      <c r="AM193" s="71">
        <v>8252870.0555032315</v>
      </c>
      <c r="AN193" s="71"/>
      <c r="AO193" s="71"/>
      <c r="AP193" s="71">
        <v>380864130.63919485</v>
      </c>
      <c r="AQ193" s="72"/>
      <c r="AR193" s="71">
        <v>1982</v>
      </c>
      <c r="AS193" s="71">
        <v>1287</v>
      </c>
      <c r="AT193" s="71">
        <v>0</v>
      </c>
      <c r="AU193" s="71">
        <v>0</v>
      </c>
      <c r="AV193" s="71">
        <v>0</v>
      </c>
      <c r="AW193" s="71">
        <v>2</v>
      </c>
      <c r="AX193" s="71"/>
      <c r="AY193" s="72"/>
      <c r="AZ193" s="71">
        <v>9351.1999999999989</v>
      </c>
      <c r="BA193" s="71">
        <v>85332.599999999846</v>
      </c>
      <c r="BB193" s="71">
        <v>0</v>
      </c>
      <c r="BC193" s="71">
        <v>0</v>
      </c>
      <c r="BD193" s="71">
        <v>0</v>
      </c>
      <c r="BE193" s="71">
        <v>40981.1</v>
      </c>
      <c r="BF193" s="71"/>
      <c r="BG193" s="72"/>
      <c r="BH193" s="71">
        <v>0</v>
      </c>
      <c r="BI193" s="71">
        <v>0</v>
      </c>
      <c r="BJ193" s="71">
        <v>89.533000000000001</v>
      </c>
      <c r="BK193" s="71">
        <v>0</v>
      </c>
      <c r="BL193" s="71">
        <v>3.35</v>
      </c>
      <c r="BM193" s="71">
        <v>0</v>
      </c>
      <c r="BN193" s="72"/>
      <c r="BO193" s="71">
        <v>0</v>
      </c>
      <c r="BP193" s="71">
        <v>0</v>
      </c>
      <c r="BQ193" s="71">
        <v>10</v>
      </c>
      <c r="BR193" s="71">
        <v>0</v>
      </c>
      <c r="BS193" s="71">
        <v>1</v>
      </c>
      <c r="BT193" s="71">
        <v>0</v>
      </c>
      <c r="BU193"/>
      <c r="BV193" s="70">
        <v>40.543999999999997</v>
      </c>
      <c r="BW193" s="70">
        <v>25.643999999999998</v>
      </c>
      <c r="BX193" s="70">
        <v>0</v>
      </c>
      <c r="BY193" s="70">
        <v>3.2759999999999998</v>
      </c>
      <c r="BZ193" s="70">
        <v>23.419</v>
      </c>
      <c r="CA193" s="70">
        <v>0</v>
      </c>
      <c r="CB193" s="70">
        <v>0</v>
      </c>
      <c r="CC193" s="70">
        <v>0</v>
      </c>
      <c r="CD193" s="70">
        <v>0</v>
      </c>
    </row>
    <row r="194" spans="1:82">
      <c r="A194" s="70" t="s">
        <v>1935</v>
      </c>
      <c r="B194" s="70">
        <v>425</v>
      </c>
      <c r="C194" s="70">
        <v>18</v>
      </c>
      <c r="D194" s="70">
        <v>25</v>
      </c>
      <c r="E194" s="70">
        <v>2021</v>
      </c>
      <c r="F194" s="70" t="s">
        <v>160</v>
      </c>
      <c r="G194" s="70" t="s">
        <v>1917</v>
      </c>
      <c r="H194" s="70" t="s">
        <v>1918</v>
      </c>
      <c r="I194" s="148"/>
      <c r="J194" s="71">
        <v>395.51739242304501</v>
      </c>
      <c r="K194" s="71">
        <v>3.6104495544073867</v>
      </c>
      <c r="L194" s="71">
        <v>15.319504397757626</v>
      </c>
      <c r="M194" s="71">
        <v>50.561438368705737</v>
      </c>
      <c r="N194" s="71">
        <v>46.783241339452303</v>
      </c>
      <c r="O194" s="71">
        <v>57.91005251008778</v>
      </c>
      <c r="P194" s="71">
        <v>72.914602576345729</v>
      </c>
      <c r="Q194" s="71">
        <v>3.6439977597813802</v>
      </c>
      <c r="R194" s="71">
        <v>0</v>
      </c>
      <c r="S194" s="71">
        <v>7.1304393798399994</v>
      </c>
      <c r="T194" s="72"/>
      <c r="U194" s="71">
        <v>24447684</v>
      </c>
      <c r="V194" s="71">
        <v>1875</v>
      </c>
      <c r="W194" s="71">
        <v>479</v>
      </c>
      <c r="X194" s="71">
        <v>17509</v>
      </c>
      <c r="Y194" s="71">
        <v>26018</v>
      </c>
      <c r="Z194" s="71">
        <v>42608</v>
      </c>
      <c r="AA194" s="71">
        <v>15692</v>
      </c>
      <c r="AB194" s="71">
        <v>62411</v>
      </c>
      <c r="AC194" s="71">
        <v>0</v>
      </c>
      <c r="AD194" s="71">
        <v>7.1304393798399994</v>
      </c>
      <c r="AE194" s="72"/>
      <c r="AF194" s="71">
        <v>181289360.66661522</v>
      </c>
      <c r="AG194" s="71">
        <v>2960702.6341634672</v>
      </c>
      <c r="AH194" s="71">
        <v>3237939.6352764433</v>
      </c>
      <c r="AI194" s="71">
        <v>113980887.96944109</v>
      </c>
      <c r="AJ194" s="71">
        <v>97651373.133303255</v>
      </c>
      <c r="AK194" s="71">
        <v>0</v>
      </c>
      <c r="AL194" s="71">
        <v>0</v>
      </c>
      <c r="AM194" s="71">
        <v>8192310.501972788</v>
      </c>
      <c r="AN194" s="71">
        <v>0</v>
      </c>
      <c r="AO194" s="71">
        <v>0</v>
      </c>
      <c r="AP194" s="71">
        <v>407312574.54077232</v>
      </c>
      <c r="AQ194" s="72"/>
      <c r="AR194" s="71">
        <v>2065</v>
      </c>
      <c r="AS194" s="71">
        <v>1332</v>
      </c>
      <c r="AT194" s="71">
        <v>0</v>
      </c>
      <c r="AU194" s="71">
        <v>0</v>
      </c>
      <c r="AV194" s="71">
        <v>0</v>
      </c>
      <c r="AW194" s="71">
        <v>2</v>
      </c>
      <c r="AX194" s="71"/>
      <c r="AY194" s="72"/>
      <c r="AZ194" s="71">
        <v>9966.1999999999935</v>
      </c>
      <c r="BA194" s="71">
        <v>114907.89999999981</v>
      </c>
      <c r="BB194" s="71">
        <v>0</v>
      </c>
      <c r="BC194" s="71">
        <v>0</v>
      </c>
      <c r="BD194" s="71">
        <v>0</v>
      </c>
      <c r="BE194" s="71">
        <v>40981.1</v>
      </c>
      <c r="BF194" s="71"/>
      <c r="BG194" s="72"/>
      <c r="BH194" s="71">
        <v>0</v>
      </c>
      <c r="BI194" s="71">
        <v>0</v>
      </c>
      <c r="BJ194" s="71">
        <v>92.04</v>
      </c>
      <c r="BK194" s="71">
        <v>0</v>
      </c>
      <c r="BL194" s="71">
        <v>9.9990000000000006</v>
      </c>
      <c r="BM194" s="71">
        <v>0</v>
      </c>
      <c r="BN194" s="72"/>
      <c r="BO194" s="71">
        <v>0</v>
      </c>
      <c r="BP194" s="71">
        <v>0</v>
      </c>
      <c r="BQ194" s="71">
        <v>10</v>
      </c>
      <c r="BR194" s="71">
        <v>0</v>
      </c>
      <c r="BS194" s="71">
        <v>3</v>
      </c>
      <c r="BT194" s="71">
        <v>0</v>
      </c>
      <c r="BU194"/>
      <c r="BV194" s="70">
        <v>56.701999999999998</v>
      </c>
      <c r="BW194" s="70">
        <v>26.696999999999999</v>
      </c>
      <c r="BX194" s="70">
        <v>0</v>
      </c>
      <c r="BY194" s="70">
        <v>0</v>
      </c>
      <c r="BZ194" s="70">
        <v>18.64</v>
      </c>
      <c r="CA194" s="70">
        <v>0</v>
      </c>
      <c r="CB194" s="70">
        <v>0</v>
      </c>
      <c r="CC194" s="70">
        <v>0</v>
      </c>
      <c r="CD194" s="70">
        <v>0</v>
      </c>
    </row>
    <row r="195" spans="1:82">
      <c r="A195" s="70" t="s">
        <v>1936</v>
      </c>
      <c r="B195" s="70">
        <v>425</v>
      </c>
      <c r="C195" s="70">
        <v>19</v>
      </c>
      <c r="D195" s="70">
        <v>25</v>
      </c>
      <c r="E195" s="70">
        <v>2022</v>
      </c>
      <c r="F195" s="70" t="s">
        <v>161</v>
      </c>
      <c r="G195" s="70" t="s">
        <v>1917</v>
      </c>
      <c r="H195" s="70" t="s">
        <v>1918</v>
      </c>
      <c r="I195" s="148"/>
      <c r="J195" s="71">
        <v>361.57496336558455</v>
      </c>
      <c r="K195" s="71">
        <v>3.4701424469874231</v>
      </c>
      <c r="L195" s="71">
        <v>14.011428108269934</v>
      </c>
      <c r="M195" s="71">
        <v>56.947147415954987</v>
      </c>
      <c r="N195" s="71">
        <v>54.951983482775923</v>
      </c>
      <c r="O195" s="71">
        <v>60.653484323117802</v>
      </c>
      <c r="P195" s="71">
        <v>71.66871634811443</v>
      </c>
      <c r="Q195" s="71">
        <v>3.6332700700097198</v>
      </c>
      <c r="R195" s="71">
        <v>0</v>
      </c>
      <c r="S195" s="71">
        <v>5.1432857624399997</v>
      </c>
      <c r="T195" s="72"/>
      <c r="U195" s="71">
        <v>24990347</v>
      </c>
      <c r="V195" s="71">
        <v>1875</v>
      </c>
      <c r="W195" s="71">
        <v>479</v>
      </c>
      <c r="X195" s="71">
        <v>17509</v>
      </c>
      <c r="Y195" s="71">
        <v>26240</v>
      </c>
      <c r="Z195" s="71">
        <v>42400</v>
      </c>
      <c r="AA195" s="71">
        <v>15659</v>
      </c>
      <c r="AB195" s="71">
        <v>61717</v>
      </c>
      <c r="AC195" s="71">
        <v>0</v>
      </c>
      <c r="AD195" s="71">
        <v>5.1432857624399997</v>
      </c>
      <c r="AE195" s="72"/>
      <c r="AF195" s="71">
        <v>157891541.8513588</v>
      </c>
      <c r="AG195" s="71">
        <v>2929336.9870529622</v>
      </c>
      <c r="AH195" s="71">
        <v>3449379.5419925349</v>
      </c>
      <c r="AI195" s="71">
        <v>110397650.97488375</v>
      </c>
      <c r="AJ195" s="71">
        <v>104263172.60027501</v>
      </c>
      <c r="AK195" s="71">
        <v>0</v>
      </c>
      <c r="AL195" s="71">
        <v>0</v>
      </c>
      <c r="AM195" s="71">
        <v>7969349.2289239513</v>
      </c>
      <c r="AN195" s="71">
        <v>0</v>
      </c>
      <c r="AO195" s="71">
        <v>0</v>
      </c>
      <c r="AP195" s="71">
        <v>386900431.18448704</v>
      </c>
      <c r="AQ195" s="72"/>
      <c r="AR195" s="71">
        <v>2154</v>
      </c>
      <c r="AS195" s="71">
        <v>1361</v>
      </c>
      <c r="AT195" s="71">
        <v>0</v>
      </c>
      <c r="AU195" s="71">
        <v>0</v>
      </c>
      <c r="AV195" s="71">
        <v>0</v>
      </c>
      <c r="AW195" s="71">
        <v>2</v>
      </c>
      <c r="AX195" s="71"/>
      <c r="AY195" s="72"/>
      <c r="AZ195" s="71">
        <v>10595.299999999985</v>
      </c>
      <c r="BA195" s="71">
        <v>117116.29999999977</v>
      </c>
      <c r="BB195" s="71">
        <v>0</v>
      </c>
      <c r="BC195" s="71">
        <v>0</v>
      </c>
      <c r="BD195" s="71">
        <v>0</v>
      </c>
      <c r="BE195" s="71">
        <v>40981.1</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1937</v>
      </c>
      <c r="B196" s="70">
        <v>425</v>
      </c>
      <c r="C196" s="70">
        <v>20</v>
      </c>
      <c r="D196" s="70">
        <v>25</v>
      </c>
      <c r="E196" s="70">
        <v>2023</v>
      </c>
      <c r="F196" s="70" t="s">
        <v>1539</v>
      </c>
      <c r="G196" s="70" t="s">
        <v>1917</v>
      </c>
      <c r="H196" s="70" t="s">
        <v>1918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2256</v>
      </c>
      <c r="AS196" s="71">
        <v>1388</v>
      </c>
      <c r="AT196" s="71">
        <v>0</v>
      </c>
      <c r="AU196" s="71">
        <v>0</v>
      </c>
      <c r="AV196" s="71">
        <v>0</v>
      </c>
      <c r="AW196" s="71">
        <v>2</v>
      </c>
      <c r="AX196" s="71"/>
      <c r="AY196" s="72"/>
      <c r="AZ196" s="71">
        <v>11252.799999999976</v>
      </c>
      <c r="BA196" s="71">
        <v>119443.59999999976</v>
      </c>
      <c r="BB196" s="71">
        <v>0</v>
      </c>
      <c r="BC196" s="71">
        <v>0</v>
      </c>
      <c r="BD196" s="71">
        <v>0</v>
      </c>
      <c r="BE196" s="71">
        <v>40981.1</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1938</v>
      </c>
      <c r="B197" s="70">
        <v>425</v>
      </c>
      <c r="C197" s="70">
        <v>21</v>
      </c>
      <c r="D197" s="70">
        <v>25</v>
      </c>
      <c r="E197" s="70">
        <v>2024</v>
      </c>
      <c r="F197" s="70" t="s">
        <v>1554</v>
      </c>
      <c r="G197" s="1064" t="s">
        <v>1917</v>
      </c>
      <c r="H197" s="70" t="s">
        <v>1918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1939</v>
      </c>
      <c r="B198" s="70">
        <v>239</v>
      </c>
      <c r="C198" s="70">
        <v>1</v>
      </c>
      <c r="D198" s="70">
        <v>15</v>
      </c>
      <c r="E198" s="70">
        <v>1990</v>
      </c>
      <c r="F198" s="70" t="s">
        <v>787</v>
      </c>
      <c r="G198" s="1064" t="s">
        <v>1940</v>
      </c>
      <c r="H198" s="70" t="s">
        <v>1941</v>
      </c>
      <c r="I198" s="148"/>
      <c r="J198" s="71">
        <v>117.7389500306906</v>
      </c>
      <c r="K198" s="71">
        <v>8.398191078311152</v>
      </c>
      <c r="L198" s="71">
        <v>5.1516868704887724</v>
      </c>
      <c r="M198" s="71">
        <v>37.064111266271148</v>
      </c>
      <c r="N198" s="71">
        <v>59.489302922179448</v>
      </c>
      <c r="O198" s="71">
        <v>45.31842951125887</v>
      </c>
      <c r="P198" s="71">
        <v>63.971541750713897</v>
      </c>
      <c r="Q198" s="71">
        <v>3.5314642030916801</v>
      </c>
      <c r="R198" s="71">
        <v>0</v>
      </c>
      <c r="S198" s="71">
        <v>2.8811176390228779</v>
      </c>
      <c r="T198" s="72"/>
      <c r="U198" s="71">
        <v>19131222</v>
      </c>
      <c r="V198" s="71">
        <v>2414</v>
      </c>
      <c r="W198" s="71">
        <v>74</v>
      </c>
      <c r="X198" s="71">
        <v>15546</v>
      </c>
      <c r="Y198" s="71">
        <v>15464</v>
      </c>
      <c r="Z198" s="71">
        <v>18640</v>
      </c>
      <c r="AA198" s="71">
        <v>15533</v>
      </c>
      <c r="AB198" s="71">
        <v>57339</v>
      </c>
      <c r="AC198" s="71">
        <v>0</v>
      </c>
      <c r="AD198" s="71">
        <v>2.8811176390228779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1942</v>
      </c>
      <c r="B199" s="70">
        <v>240</v>
      </c>
      <c r="C199" s="70">
        <v>2</v>
      </c>
      <c r="D199" s="70">
        <v>15</v>
      </c>
      <c r="E199" s="70">
        <v>2005</v>
      </c>
      <c r="F199" s="70" t="s">
        <v>789</v>
      </c>
      <c r="G199" s="70" t="s">
        <v>1940</v>
      </c>
      <c r="H199" s="70" t="s">
        <v>1941</v>
      </c>
      <c r="I199" s="148"/>
      <c r="J199" s="71">
        <v>167.57783262386809</v>
      </c>
      <c r="K199" s="71">
        <v>6.4344850261847526</v>
      </c>
      <c r="L199" s="71">
        <v>8.6527632835566823</v>
      </c>
      <c r="M199" s="71">
        <v>98.324247173186777</v>
      </c>
      <c r="N199" s="71">
        <v>104.7934341692156</v>
      </c>
      <c r="O199" s="71">
        <v>79.360701544660088</v>
      </c>
      <c r="P199" s="71">
        <v>66.453788258672233</v>
      </c>
      <c r="Q199" s="71">
        <v>3.7220298013485</v>
      </c>
      <c r="R199" s="71">
        <v>0</v>
      </c>
      <c r="S199" s="71">
        <v>9.4525511139297134</v>
      </c>
      <c r="T199" s="72"/>
      <c r="U199" s="71">
        <v>21644246</v>
      </c>
      <c r="V199" s="71">
        <v>2373</v>
      </c>
      <c r="W199" s="71">
        <v>97</v>
      </c>
      <c r="X199" s="71">
        <v>16375</v>
      </c>
      <c r="Y199" s="71">
        <v>19463</v>
      </c>
      <c r="Z199" s="71">
        <v>37773</v>
      </c>
      <c r="AA199" s="71">
        <v>13215</v>
      </c>
      <c r="AB199" s="71">
        <v>63177</v>
      </c>
      <c r="AC199" s="71">
        <v>0</v>
      </c>
      <c r="AD199" s="71">
        <v>9.4525511139297134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1943</v>
      </c>
      <c r="B200" s="70">
        <v>241</v>
      </c>
      <c r="C200" s="70">
        <v>3</v>
      </c>
      <c r="D200" s="70">
        <v>15</v>
      </c>
      <c r="E200" s="70">
        <v>2006</v>
      </c>
      <c r="F200" s="70" t="s">
        <v>790</v>
      </c>
      <c r="G200" s="70" t="s">
        <v>1940</v>
      </c>
      <c r="H200" s="70" t="s">
        <v>1941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1944</v>
      </c>
      <c r="B201" s="70">
        <v>242</v>
      </c>
      <c r="C201" s="70">
        <v>4</v>
      </c>
      <c r="D201" s="70">
        <v>15</v>
      </c>
      <c r="E201" s="70">
        <v>2007</v>
      </c>
      <c r="F201" s="70" t="s">
        <v>791</v>
      </c>
      <c r="G201" s="70" t="s">
        <v>1940</v>
      </c>
      <c r="H201" s="70" t="s">
        <v>1941</v>
      </c>
      <c r="I201" s="148"/>
      <c r="J201" s="71">
        <v>152.13343783447061</v>
      </c>
      <c r="K201" s="71">
        <v>5.3232640652218182</v>
      </c>
      <c r="L201" s="71">
        <v>23.650263664714458</v>
      </c>
      <c r="M201" s="71">
        <v>86.445863296645726</v>
      </c>
      <c r="N201" s="71">
        <v>105.52003579704591</v>
      </c>
      <c r="O201" s="71">
        <v>78.032903097875661</v>
      </c>
      <c r="P201" s="71">
        <v>65.899400701054347</v>
      </c>
      <c r="Q201" s="71">
        <v>3.9113017764017499</v>
      </c>
      <c r="R201" s="71">
        <v>0</v>
      </c>
      <c r="S201" s="71">
        <v>9.2588014307704434</v>
      </c>
      <c r="T201" s="72"/>
      <c r="U201" s="71">
        <v>21869840</v>
      </c>
      <c r="V201" s="71">
        <v>2072</v>
      </c>
      <c r="W201" s="71">
        <v>274</v>
      </c>
      <c r="X201" s="71">
        <v>17738</v>
      </c>
      <c r="Y201" s="71">
        <v>19654</v>
      </c>
      <c r="Z201" s="71">
        <v>38610</v>
      </c>
      <c r="AA201" s="71">
        <v>12905</v>
      </c>
      <c r="AB201" s="71">
        <v>62879</v>
      </c>
      <c r="AC201" s="71">
        <v>0</v>
      </c>
      <c r="AD201" s="71">
        <v>9.2588014307704434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1945</v>
      </c>
      <c r="B202" s="70">
        <v>243</v>
      </c>
      <c r="C202" s="70">
        <v>5</v>
      </c>
      <c r="D202" s="70">
        <v>15</v>
      </c>
      <c r="E202" s="70">
        <v>2008</v>
      </c>
      <c r="F202" s="70" t="s">
        <v>792</v>
      </c>
      <c r="G202" s="70" t="s">
        <v>1940</v>
      </c>
      <c r="H202" s="70" t="s">
        <v>1941</v>
      </c>
      <c r="I202" s="148"/>
      <c r="J202" s="71">
        <v>134.3738389236583</v>
      </c>
      <c r="K202" s="71">
        <v>3.9812693340801801</v>
      </c>
      <c r="L202" s="71">
        <v>21.069919989744658</v>
      </c>
      <c r="M202" s="71">
        <v>87.443118897583233</v>
      </c>
      <c r="N202" s="71">
        <v>102.8430033827386</v>
      </c>
      <c r="O202" s="71">
        <v>75.636876233429717</v>
      </c>
      <c r="P202" s="71">
        <v>64.039059950808834</v>
      </c>
      <c r="Q202" s="71">
        <v>3.8342408749461998</v>
      </c>
      <c r="R202" s="71">
        <v>0</v>
      </c>
      <c r="S202" s="71">
        <v>8.1871131010971823</v>
      </c>
      <c r="T202" s="72"/>
      <c r="U202" s="71">
        <v>22099568</v>
      </c>
      <c r="V202" s="71">
        <v>2072</v>
      </c>
      <c r="W202" s="71">
        <v>274</v>
      </c>
      <c r="X202" s="71">
        <v>17738</v>
      </c>
      <c r="Y202" s="71">
        <v>19708</v>
      </c>
      <c r="Z202" s="71">
        <v>38738</v>
      </c>
      <c r="AA202" s="71">
        <v>12555</v>
      </c>
      <c r="AB202" s="71">
        <v>62654</v>
      </c>
      <c r="AC202" s="71">
        <v>0</v>
      </c>
      <c r="AD202" s="71">
        <v>8.1871131010971823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1946</v>
      </c>
      <c r="B203" s="70">
        <v>244</v>
      </c>
      <c r="C203" s="70">
        <v>6</v>
      </c>
      <c r="D203" s="70">
        <v>15</v>
      </c>
      <c r="E203" s="70">
        <v>2009</v>
      </c>
      <c r="F203" s="70" t="s">
        <v>176</v>
      </c>
      <c r="G203" s="70" t="s">
        <v>1940</v>
      </c>
      <c r="H203" s="70" t="s">
        <v>1941</v>
      </c>
      <c r="I203" s="148"/>
      <c r="J203" s="71">
        <v>126.33233224854651</v>
      </c>
      <c r="K203" s="71">
        <v>4.3174291300416607</v>
      </c>
      <c r="L203" s="71">
        <v>8.0713895686162846</v>
      </c>
      <c r="M203" s="71">
        <v>99.080204740258196</v>
      </c>
      <c r="N203" s="71">
        <v>92.966551845810216</v>
      </c>
      <c r="O203" s="71">
        <v>76.779673049485908</v>
      </c>
      <c r="P203" s="71">
        <v>61.444906214912749</v>
      </c>
      <c r="Q203" s="71">
        <v>3.6246965531796098</v>
      </c>
      <c r="R203" s="71">
        <v>0</v>
      </c>
      <c r="S203" s="71">
        <v>6.6993963488473467</v>
      </c>
      <c r="T203" s="72"/>
      <c r="U203" s="71">
        <v>16443888</v>
      </c>
      <c r="V203" s="71">
        <v>2065</v>
      </c>
      <c r="W203" s="71">
        <v>150</v>
      </c>
      <c r="X203" s="71">
        <v>20245</v>
      </c>
      <c r="Y203" s="71">
        <v>19727</v>
      </c>
      <c r="Z203" s="71">
        <v>38814</v>
      </c>
      <c r="AA203" s="71">
        <v>12367</v>
      </c>
      <c r="AB203" s="71">
        <v>62176</v>
      </c>
      <c r="AC203" s="71">
        <v>0</v>
      </c>
      <c r="AD203" s="71">
        <v>6.6993963488473467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56.337000000000003</v>
      </c>
      <c r="BK203" s="71">
        <v>0</v>
      </c>
      <c r="BL203" s="71">
        <v>2.99</v>
      </c>
      <c r="BM203" s="71">
        <v>0</v>
      </c>
      <c r="BN203" s="72"/>
      <c r="BO203" s="71">
        <v>0</v>
      </c>
      <c r="BP203" s="71">
        <v>0</v>
      </c>
      <c r="BQ203" s="71">
        <v>7</v>
      </c>
      <c r="BR203" s="71">
        <v>0</v>
      </c>
      <c r="BS203" s="71">
        <v>1</v>
      </c>
      <c r="BT203" s="71">
        <v>0</v>
      </c>
      <c r="BU203"/>
      <c r="BV203" s="70">
        <v>59.326999999999998</v>
      </c>
      <c r="BW203" s="70">
        <v>0</v>
      </c>
      <c r="BX203" s="70">
        <v>0</v>
      </c>
      <c r="BY203" s="70">
        <v>0</v>
      </c>
      <c r="BZ203" s="70">
        <v>0</v>
      </c>
      <c r="CA203" s="70">
        <v>0</v>
      </c>
      <c r="CB203" s="70">
        <v>0</v>
      </c>
      <c r="CC203" s="70">
        <v>0</v>
      </c>
      <c r="CD203" s="70">
        <v>0</v>
      </c>
    </row>
    <row r="204" spans="1:82">
      <c r="A204" s="70" t="s">
        <v>1947</v>
      </c>
      <c r="B204" s="70">
        <v>245</v>
      </c>
      <c r="C204" s="70">
        <v>7</v>
      </c>
      <c r="D204" s="70">
        <v>15</v>
      </c>
      <c r="E204" s="70">
        <v>2010</v>
      </c>
      <c r="F204" s="70" t="s">
        <v>177</v>
      </c>
      <c r="G204" s="70" t="s">
        <v>1940</v>
      </c>
      <c r="H204" s="70" t="s">
        <v>1941</v>
      </c>
      <c r="I204" s="148"/>
      <c r="J204" s="71">
        <v>122.7369030067411</v>
      </c>
      <c r="K204" s="71">
        <v>4.4227988834223524</v>
      </c>
      <c r="L204" s="71">
        <v>7.6533737850318246</v>
      </c>
      <c r="M204" s="71">
        <v>95.14320116117193</v>
      </c>
      <c r="N204" s="71">
        <v>96.071897601164551</v>
      </c>
      <c r="O204" s="71">
        <v>76.877412197997231</v>
      </c>
      <c r="P204" s="71">
        <v>61.749882853601683</v>
      </c>
      <c r="Q204" s="71">
        <v>3.7754228865716599</v>
      </c>
      <c r="R204" s="71">
        <v>0</v>
      </c>
      <c r="S204" s="71">
        <v>6.0282575424596896</v>
      </c>
      <c r="T204" s="72"/>
      <c r="U204" s="71">
        <v>18305145</v>
      </c>
      <c r="V204" s="71">
        <v>2065</v>
      </c>
      <c r="W204" s="71">
        <v>150</v>
      </c>
      <c r="X204" s="71">
        <v>20245</v>
      </c>
      <c r="Y204" s="71">
        <v>19806</v>
      </c>
      <c r="Z204" s="71">
        <v>39044</v>
      </c>
      <c r="AA204" s="71">
        <v>12118</v>
      </c>
      <c r="AB204" s="71">
        <v>62056</v>
      </c>
      <c r="AC204" s="71">
        <v>0</v>
      </c>
      <c r="AD204" s="71">
        <v>6.0282575424596896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59.3</v>
      </c>
      <c r="BK204" s="71">
        <v>0</v>
      </c>
      <c r="BL204" s="71">
        <v>3.4409999999999998</v>
      </c>
      <c r="BM204" s="71">
        <v>0</v>
      </c>
      <c r="BN204" s="72"/>
      <c r="BO204" s="71">
        <v>0</v>
      </c>
      <c r="BP204" s="71">
        <v>0</v>
      </c>
      <c r="BQ204" s="71">
        <v>8</v>
      </c>
      <c r="BR204" s="71">
        <v>0</v>
      </c>
      <c r="BS204" s="71">
        <v>1</v>
      </c>
      <c r="BT204" s="71">
        <v>0</v>
      </c>
      <c r="BU204"/>
      <c r="BV204" s="70">
        <v>62.741</v>
      </c>
      <c r="BW204" s="70">
        <v>0</v>
      </c>
      <c r="BX204" s="70">
        <v>0</v>
      </c>
      <c r="BY204" s="70">
        <v>0</v>
      </c>
      <c r="BZ204" s="70">
        <v>0</v>
      </c>
      <c r="CA204" s="70">
        <v>0</v>
      </c>
      <c r="CB204" s="70">
        <v>0</v>
      </c>
      <c r="CC204" s="70">
        <v>0</v>
      </c>
      <c r="CD204" s="70">
        <v>0</v>
      </c>
    </row>
    <row r="205" spans="1:82">
      <c r="A205" s="70" t="s">
        <v>1948</v>
      </c>
      <c r="B205" s="70">
        <v>246</v>
      </c>
      <c r="C205" s="70">
        <v>8</v>
      </c>
      <c r="D205" s="70">
        <v>15</v>
      </c>
      <c r="E205" s="70">
        <v>2011</v>
      </c>
      <c r="F205" s="70" t="s">
        <v>178</v>
      </c>
      <c r="G205" s="70" t="s">
        <v>1940</v>
      </c>
      <c r="H205" s="70" t="s">
        <v>1941</v>
      </c>
      <c r="I205" s="148"/>
      <c r="J205" s="71">
        <v>136.66305437381359</v>
      </c>
      <c r="K205" s="71">
        <v>5.6816781208333476</v>
      </c>
      <c r="L205" s="71">
        <v>6.0478101782562517</v>
      </c>
      <c r="M205" s="71">
        <v>107.1936539488012</v>
      </c>
      <c r="N205" s="71">
        <v>112.63349998895011</v>
      </c>
      <c r="O205" s="71">
        <v>76.537792912698961</v>
      </c>
      <c r="P205" s="71">
        <v>60.118813061309055</v>
      </c>
      <c r="Q205" s="71">
        <v>4.3553275684178301</v>
      </c>
      <c r="R205" s="71">
        <v>0</v>
      </c>
      <c r="S205" s="71">
        <v>5.6366939587658411</v>
      </c>
      <c r="T205" s="72"/>
      <c r="U205" s="71">
        <v>18809316</v>
      </c>
      <c r="V205" s="71">
        <v>2065</v>
      </c>
      <c r="W205" s="71">
        <v>150</v>
      </c>
      <c r="X205" s="71">
        <v>20245</v>
      </c>
      <c r="Y205" s="71">
        <v>20062</v>
      </c>
      <c r="Z205" s="71">
        <v>39716</v>
      </c>
      <c r="AA205" s="71">
        <v>12149</v>
      </c>
      <c r="AB205" s="71">
        <v>62062</v>
      </c>
      <c r="AC205" s="71">
        <v>0</v>
      </c>
      <c r="AD205" s="71">
        <v>5.6366939587658411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53.783999999999999</v>
      </c>
      <c r="BK205" s="71">
        <v>0</v>
      </c>
      <c r="BL205" s="71">
        <v>2.8570000000000002</v>
      </c>
      <c r="BM205" s="71">
        <v>0</v>
      </c>
      <c r="BN205" s="72"/>
      <c r="BO205" s="71">
        <v>0</v>
      </c>
      <c r="BP205" s="71">
        <v>0</v>
      </c>
      <c r="BQ205" s="71">
        <v>8</v>
      </c>
      <c r="BR205" s="71">
        <v>0</v>
      </c>
      <c r="BS205" s="71">
        <v>1</v>
      </c>
      <c r="BT205" s="71">
        <v>0</v>
      </c>
      <c r="BU205"/>
      <c r="BV205" s="70">
        <v>56.640999999999998</v>
      </c>
      <c r="BW205" s="70">
        <v>0</v>
      </c>
      <c r="BX205" s="70">
        <v>0</v>
      </c>
      <c r="BY205" s="70">
        <v>0</v>
      </c>
      <c r="BZ205" s="70">
        <v>0</v>
      </c>
      <c r="CA205" s="70">
        <v>0</v>
      </c>
      <c r="CB205" s="70">
        <v>0</v>
      </c>
      <c r="CC205" s="70">
        <v>0</v>
      </c>
      <c r="CD205" s="70">
        <v>0</v>
      </c>
    </row>
    <row r="206" spans="1:82">
      <c r="A206" s="70" t="s">
        <v>1949</v>
      </c>
      <c r="B206" s="70">
        <v>247</v>
      </c>
      <c r="C206" s="70">
        <v>9</v>
      </c>
      <c r="D206" s="70">
        <v>15</v>
      </c>
      <c r="E206" s="70">
        <v>2012</v>
      </c>
      <c r="F206" s="70" t="s">
        <v>179</v>
      </c>
      <c r="G206" s="70" t="s">
        <v>1940</v>
      </c>
      <c r="H206" s="70" t="s">
        <v>1941</v>
      </c>
      <c r="I206" s="148"/>
      <c r="J206" s="71">
        <v>136.67802848676351</v>
      </c>
      <c r="K206" s="71">
        <v>5.3329172391138826</v>
      </c>
      <c r="L206" s="71">
        <v>5.9568344876729142</v>
      </c>
      <c r="M206" s="71">
        <v>106.7995770069701</v>
      </c>
      <c r="N206" s="71">
        <v>113.9159475838848</v>
      </c>
      <c r="O206" s="71">
        <v>76.665874995601612</v>
      </c>
      <c r="P206" s="71">
        <v>59.993057777467236</v>
      </c>
      <c r="Q206" s="71">
        <v>4.7479110451287498</v>
      </c>
      <c r="R206" s="71">
        <v>0</v>
      </c>
      <c r="S206" s="71">
        <v>6.3780680007682076</v>
      </c>
      <c r="T206" s="72"/>
      <c r="U206" s="71">
        <v>16587202</v>
      </c>
      <c r="V206" s="71">
        <v>2065</v>
      </c>
      <c r="W206" s="71">
        <v>150</v>
      </c>
      <c r="X206" s="71">
        <v>20245</v>
      </c>
      <c r="Y206" s="71">
        <v>20352</v>
      </c>
      <c r="Z206" s="71">
        <v>40098</v>
      </c>
      <c r="AA206" s="71">
        <v>12055</v>
      </c>
      <c r="AB206" s="71">
        <v>62271</v>
      </c>
      <c r="AC206" s="71">
        <v>0</v>
      </c>
      <c r="AD206" s="71">
        <v>6.3780680007682076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63.417999999999999</v>
      </c>
      <c r="BK206" s="71">
        <v>0</v>
      </c>
      <c r="BL206" s="71">
        <v>3.64</v>
      </c>
      <c r="BM206" s="71">
        <v>0</v>
      </c>
      <c r="BN206" s="72"/>
      <c r="BO206" s="71">
        <v>0</v>
      </c>
      <c r="BP206" s="71">
        <v>0</v>
      </c>
      <c r="BQ206" s="71">
        <v>9</v>
      </c>
      <c r="BR206" s="71">
        <v>0</v>
      </c>
      <c r="BS206" s="71">
        <v>1</v>
      </c>
      <c r="BT206" s="71">
        <v>0</v>
      </c>
      <c r="BU206"/>
      <c r="BV206" s="70">
        <v>67.058000000000007</v>
      </c>
      <c r="BW206" s="70">
        <v>0</v>
      </c>
      <c r="BX206" s="70">
        <v>0</v>
      </c>
      <c r="BY206" s="70">
        <v>0</v>
      </c>
      <c r="BZ206" s="70">
        <v>0</v>
      </c>
      <c r="CA206" s="70">
        <v>0</v>
      </c>
      <c r="CB206" s="70">
        <v>0</v>
      </c>
      <c r="CC206" s="70">
        <v>0</v>
      </c>
      <c r="CD206" s="70">
        <v>0</v>
      </c>
    </row>
    <row r="207" spans="1:82">
      <c r="A207" s="70" t="s">
        <v>1950</v>
      </c>
      <c r="B207" s="70">
        <v>248</v>
      </c>
      <c r="C207" s="70">
        <v>10</v>
      </c>
      <c r="D207" s="70">
        <v>15</v>
      </c>
      <c r="E207" s="70">
        <v>2013</v>
      </c>
      <c r="F207" s="70" t="s">
        <v>180</v>
      </c>
      <c r="G207" s="70" t="s">
        <v>1940</v>
      </c>
      <c r="H207" s="70" t="s">
        <v>1941</v>
      </c>
      <c r="I207" s="148"/>
      <c r="J207" s="71">
        <v>139.07871614608879</v>
      </c>
      <c r="K207" s="71">
        <v>4.5999516911197693</v>
      </c>
      <c r="L207" s="71">
        <v>5.4416436331325739</v>
      </c>
      <c r="M207" s="71">
        <v>102.44776838866041</v>
      </c>
      <c r="N207" s="71">
        <v>121.3459392607552</v>
      </c>
      <c r="O207" s="71">
        <v>74.600805730145311</v>
      </c>
      <c r="P207" s="71">
        <v>61.08331001238227</v>
      </c>
      <c r="Q207" s="71">
        <v>4.8260944691635101</v>
      </c>
      <c r="R207" s="71">
        <v>0</v>
      </c>
      <c r="S207" s="71">
        <v>5.6069445353493368</v>
      </c>
      <c r="T207" s="72"/>
      <c r="U207" s="71">
        <v>16551043</v>
      </c>
      <c r="V207" s="71">
        <v>2065</v>
      </c>
      <c r="W207" s="71">
        <v>150</v>
      </c>
      <c r="X207" s="71">
        <v>20245</v>
      </c>
      <c r="Y207" s="71">
        <v>20580</v>
      </c>
      <c r="Z207" s="71">
        <v>40760</v>
      </c>
      <c r="AA207" s="71">
        <v>12228</v>
      </c>
      <c r="AB207" s="71">
        <v>62389</v>
      </c>
      <c r="AC207" s="71">
        <v>0</v>
      </c>
      <c r="AD207" s="71">
        <v>5.6069445353493368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62.384999999999998</v>
      </c>
      <c r="BK207" s="71">
        <v>0</v>
      </c>
      <c r="BL207" s="71">
        <v>3.984</v>
      </c>
      <c r="BM207" s="71">
        <v>0</v>
      </c>
      <c r="BN207" s="72"/>
      <c r="BO207" s="71">
        <v>0</v>
      </c>
      <c r="BP207" s="71">
        <v>0</v>
      </c>
      <c r="BQ207" s="71">
        <v>9</v>
      </c>
      <c r="BR207" s="71">
        <v>0</v>
      </c>
      <c r="BS207" s="71">
        <v>1</v>
      </c>
      <c r="BT207" s="71">
        <v>0</v>
      </c>
      <c r="BU207"/>
      <c r="BV207" s="70">
        <v>66.369</v>
      </c>
      <c r="BW207" s="70">
        <v>0</v>
      </c>
      <c r="BX207" s="70">
        <v>0</v>
      </c>
      <c r="BY207" s="70">
        <v>0</v>
      </c>
      <c r="BZ207" s="70">
        <v>0</v>
      </c>
      <c r="CA207" s="70">
        <v>0</v>
      </c>
      <c r="CB207" s="70">
        <v>0</v>
      </c>
      <c r="CC207" s="70">
        <v>0</v>
      </c>
      <c r="CD207" s="70">
        <v>0</v>
      </c>
    </row>
    <row r="208" spans="1:82">
      <c r="A208" s="70" t="s">
        <v>1951</v>
      </c>
      <c r="B208" s="70">
        <v>249</v>
      </c>
      <c r="C208" s="70">
        <v>11</v>
      </c>
      <c r="D208" s="70">
        <v>15</v>
      </c>
      <c r="E208" s="70">
        <v>2014</v>
      </c>
      <c r="F208" s="70" t="s">
        <v>181</v>
      </c>
      <c r="G208" s="70" t="s">
        <v>1940</v>
      </c>
      <c r="H208" s="70" t="s">
        <v>1941</v>
      </c>
      <c r="I208" s="148"/>
      <c r="J208" s="71">
        <v>127.1334101542826</v>
      </c>
      <c r="K208" s="71">
        <v>4.7321189302003708</v>
      </c>
      <c r="L208" s="71">
        <v>7.0796094387867496</v>
      </c>
      <c r="M208" s="71">
        <v>108.38809828552731</v>
      </c>
      <c r="N208" s="71">
        <v>107.1368105013117</v>
      </c>
      <c r="O208" s="71">
        <v>72.130842168471347</v>
      </c>
      <c r="P208" s="71">
        <v>61.109574643231504</v>
      </c>
      <c r="Q208" s="71">
        <v>4.6141707889752004</v>
      </c>
      <c r="R208" s="71">
        <v>0</v>
      </c>
      <c r="S208" s="71">
        <v>5.6330998858315091</v>
      </c>
      <c r="T208" s="72"/>
      <c r="U208" s="71">
        <v>18115325</v>
      </c>
      <c r="V208" s="71">
        <v>1941</v>
      </c>
      <c r="W208" s="71">
        <v>161</v>
      </c>
      <c r="X208" s="71">
        <v>21290</v>
      </c>
      <c r="Y208" s="71">
        <v>20817</v>
      </c>
      <c r="Z208" s="71">
        <v>41508</v>
      </c>
      <c r="AA208" s="71">
        <v>12170</v>
      </c>
      <c r="AB208" s="71">
        <v>62171</v>
      </c>
      <c r="AC208" s="71">
        <v>0</v>
      </c>
      <c r="AD208" s="71">
        <v>5.6330998858315091</v>
      </c>
      <c r="AE208" s="72"/>
      <c r="AF208" s="71"/>
      <c r="AG208" s="71"/>
      <c r="AH208" s="71"/>
      <c r="AI208" s="71"/>
      <c r="AJ208" s="71"/>
      <c r="AK208" s="71"/>
      <c r="AL208" s="71"/>
      <c r="AM208" s="71"/>
      <c r="AN208" s="71"/>
      <c r="AO208" s="71"/>
      <c r="AP208" s="71"/>
      <c r="AQ208" s="72"/>
      <c r="AR208" s="71">
        <v>754</v>
      </c>
      <c r="AS208" s="71">
        <v>54</v>
      </c>
      <c r="AT208" s="71">
        <v>0</v>
      </c>
      <c r="AU208" s="71">
        <v>1</v>
      </c>
      <c r="AV208" s="71">
        <v>0</v>
      </c>
      <c r="AW208" s="71">
        <v>0</v>
      </c>
      <c r="AX208" s="71"/>
      <c r="AY208" s="72"/>
      <c r="AZ208" s="71">
        <v>3130.5</v>
      </c>
      <c r="BA208" s="71">
        <v>6006.4</v>
      </c>
      <c r="BB208" s="71">
        <v>0</v>
      </c>
      <c r="BC208" s="71">
        <v>35</v>
      </c>
      <c r="BD208" s="71">
        <v>0</v>
      </c>
      <c r="BE208" s="71">
        <v>0</v>
      </c>
      <c r="BF208" s="71"/>
      <c r="BG208" s="72"/>
      <c r="BH208" s="71">
        <v>0</v>
      </c>
      <c r="BI208" s="71">
        <v>0</v>
      </c>
      <c r="BJ208" s="71">
        <v>71.113</v>
      </c>
      <c r="BK208" s="71">
        <v>0</v>
      </c>
      <c r="BL208" s="71">
        <v>2.8410000000000002</v>
      </c>
      <c r="BM208" s="71">
        <v>0</v>
      </c>
      <c r="BN208" s="72"/>
      <c r="BO208" s="71">
        <v>0</v>
      </c>
      <c r="BP208" s="71">
        <v>0</v>
      </c>
      <c r="BQ208" s="71">
        <v>10</v>
      </c>
      <c r="BR208" s="71">
        <v>0</v>
      </c>
      <c r="BS208" s="71">
        <v>1</v>
      </c>
      <c r="BT208" s="71">
        <v>0</v>
      </c>
      <c r="BU208"/>
      <c r="BV208" s="70">
        <v>73.953999999999994</v>
      </c>
      <c r="BW208" s="70">
        <v>0</v>
      </c>
      <c r="BX208" s="70">
        <v>0</v>
      </c>
      <c r="BY208" s="70">
        <v>0</v>
      </c>
      <c r="BZ208" s="70">
        <v>0</v>
      </c>
      <c r="CA208" s="70">
        <v>0</v>
      </c>
      <c r="CB208" s="70">
        <v>0</v>
      </c>
      <c r="CC208" s="70">
        <v>0</v>
      </c>
      <c r="CD208" s="70">
        <v>0</v>
      </c>
    </row>
    <row r="209" spans="1:82">
      <c r="A209" s="70" t="s">
        <v>1952</v>
      </c>
      <c r="B209" s="70">
        <v>250</v>
      </c>
      <c r="C209" s="70">
        <v>12</v>
      </c>
      <c r="D209" s="70">
        <v>15</v>
      </c>
      <c r="E209" s="70">
        <v>2015</v>
      </c>
      <c r="F209" s="70" t="s">
        <v>182</v>
      </c>
      <c r="G209" s="70" t="s">
        <v>1940</v>
      </c>
      <c r="H209" s="70" t="s">
        <v>1941</v>
      </c>
      <c r="I209" s="148"/>
      <c r="J209" s="71">
        <v>130.70624355084101</v>
      </c>
      <c r="K209" s="71">
        <v>4.790891226082703</v>
      </c>
      <c r="L209" s="71">
        <v>7.1995134807204906</v>
      </c>
      <c r="M209" s="71">
        <v>110.9211760325574</v>
      </c>
      <c r="N209" s="71">
        <v>97.926813552114496</v>
      </c>
      <c r="O209" s="71">
        <v>71.992338588935539</v>
      </c>
      <c r="P209" s="71">
        <v>60.961868226332122</v>
      </c>
      <c r="Q209" s="71">
        <v>4.5144329322728503</v>
      </c>
      <c r="R209" s="71">
        <v>0</v>
      </c>
      <c r="S209" s="71">
        <v>6.838147528935969</v>
      </c>
      <c r="T209" s="72"/>
      <c r="U209" s="71">
        <v>18304866</v>
      </c>
      <c r="V209" s="71">
        <v>1941</v>
      </c>
      <c r="W209" s="71">
        <v>161</v>
      </c>
      <c r="X209" s="71">
        <v>21290</v>
      </c>
      <c r="Y209" s="71">
        <v>21181</v>
      </c>
      <c r="Z209" s="71">
        <v>41827</v>
      </c>
      <c r="AA209" s="71">
        <v>12131</v>
      </c>
      <c r="AB209" s="71">
        <v>62136</v>
      </c>
      <c r="AC209" s="71">
        <v>0</v>
      </c>
      <c r="AD209" s="71">
        <v>6.838147528935969</v>
      </c>
      <c r="AE209" s="72"/>
      <c r="AF209" s="71">
        <v>182198043.9839364</v>
      </c>
      <c r="AG209" s="71">
        <v>3457377.6673228922</v>
      </c>
      <c r="AH209" s="71">
        <v>1422978.2414862639</v>
      </c>
      <c r="AI209" s="71">
        <v>142701689.36214599</v>
      </c>
      <c r="AJ209" s="71">
        <v>118832975.01619001</v>
      </c>
      <c r="AK209" s="71">
        <v>0</v>
      </c>
      <c r="AL209" s="71">
        <v>0</v>
      </c>
      <c r="AM209" s="71">
        <v>8515478.1492832601</v>
      </c>
      <c r="AN209" s="71">
        <v>0</v>
      </c>
      <c r="AO209" s="71">
        <v>0</v>
      </c>
      <c r="AP209" s="71">
        <v>457128542.42036474</v>
      </c>
      <c r="AQ209" s="72"/>
      <c r="AR209" s="71">
        <v>865</v>
      </c>
      <c r="AS209" s="71">
        <v>81</v>
      </c>
      <c r="AT209" s="71">
        <v>1</v>
      </c>
      <c r="AU209" s="71">
        <v>1</v>
      </c>
      <c r="AV209" s="71">
        <v>0</v>
      </c>
      <c r="AW209" s="71">
        <v>0</v>
      </c>
      <c r="AX209" s="71"/>
      <c r="AY209" s="72"/>
      <c r="AZ209" s="71">
        <v>3694.7</v>
      </c>
      <c r="BA209" s="71">
        <v>6582.5</v>
      </c>
      <c r="BB209" s="71">
        <v>3</v>
      </c>
      <c r="BC209" s="71">
        <v>35</v>
      </c>
      <c r="BD209" s="71">
        <v>0</v>
      </c>
      <c r="BE209" s="71">
        <v>0</v>
      </c>
      <c r="BF209" s="71"/>
      <c r="BG209" s="72"/>
      <c r="BH209" s="71">
        <v>0</v>
      </c>
      <c r="BI209" s="71">
        <v>0</v>
      </c>
      <c r="BJ209" s="71">
        <v>64.299000000000007</v>
      </c>
      <c r="BK209" s="71">
        <v>0</v>
      </c>
      <c r="BL209" s="71">
        <v>0</v>
      </c>
      <c r="BM209" s="71">
        <v>0</v>
      </c>
      <c r="BN209" s="72"/>
      <c r="BO209" s="71">
        <v>0</v>
      </c>
      <c r="BP209" s="71">
        <v>0</v>
      </c>
      <c r="BQ209" s="71">
        <v>8</v>
      </c>
      <c r="BR209" s="71">
        <v>0</v>
      </c>
      <c r="BS209" s="71">
        <v>0</v>
      </c>
      <c r="BT209" s="71">
        <v>0</v>
      </c>
      <c r="BU209"/>
      <c r="BV209" s="70">
        <v>64.299000000000007</v>
      </c>
      <c r="BW209" s="70">
        <v>0</v>
      </c>
      <c r="BX209" s="70">
        <v>0</v>
      </c>
      <c r="BY209" s="70">
        <v>0</v>
      </c>
      <c r="BZ209" s="70">
        <v>0</v>
      </c>
      <c r="CA209" s="70">
        <v>0</v>
      </c>
      <c r="CB209" s="70">
        <v>0</v>
      </c>
      <c r="CC209" s="70">
        <v>0</v>
      </c>
      <c r="CD209" s="70">
        <v>0</v>
      </c>
    </row>
    <row r="210" spans="1:82">
      <c r="A210" s="70" t="s">
        <v>1953</v>
      </c>
      <c r="B210" s="70">
        <v>251</v>
      </c>
      <c r="C210" s="70">
        <v>13</v>
      </c>
      <c r="D210" s="70">
        <v>15</v>
      </c>
      <c r="E210" s="70">
        <v>2016</v>
      </c>
      <c r="F210" s="70" t="s">
        <v>155</v>
      </c>
      <c r="G210" s="70" t="s">
        <v>1940</v>
      </c>
      <c r="H210" s="70" t="s">
        <v>1941</v>
      </c>
      <c r="I210" s="148"/>
      <c r="J210" s="71">
        <v>133.51036012218123</v>
      </c>
      <c r="K210" s="71">
        <v>4.7844660970260282</v>
      </c>
      <c r="L210" s="71">
        <v>8.4052209541252161</v>
      </c>
      <c r="M210" s="71">
        <v>94.436499590232813</v>
      </c>
      <c r="N210" s="71">
        <v>99.327907759936792</v>
      </c>
      <c r="O210" s="71">
        <v>71.323836278501517</v>
      </c>
      <c r="P210" s="71">
        <v>60.743741619627095</v>
      </c>
      <c r="Q210" s="71">
        <v>4.3907693793485914</v>
      </c>
      <c r="R210" s="71">
        <v>0</v>
      </c>
      <c r="S210" s="71">
        <v>9.0719640238540045</v>
      </c>
      <c r="T210" s="72"/>
      <c r="U210" s="71">
        <v>19867618</v>
      </c>
      <c r="V210" s="71">
        <v>1941</v>
      </c>
      <c r="W210" s="71">
        <v>161</v>
      </c>
      <c r="X210" s="71">
        <v>21290</v>
      </c>
      <c r="Y210" s="71">
        <v>21597</v>
      </c>
      <c r="Z210" s="71">
        <v>41948</v>
      </c>
      <c r="AA210" s="71">
        <v>12502</v>
      </c>
      <c r="AB210" s="71">
        <v>62164</v>
      </c>
      <c r="AC210" s="71">
        <v>0</v>
      </c>
      <c r="AD210" s="71">
        <v>9.0719640238540045</v>
      </c>
      <c r="AE210" s="72"/>
      <c r="AF210" s="71">
        <v>186078147.8444092</v>
      </c>
      <c r="AG210" s="71">
        <v>3348135.3467902779</v>
      </c>
      <c r="AH210" s="71">
        <v>1265005.544356931</v>
      </c>
      <c r="AI210" s="71">
        <v>132340379.326766</v>
      </c>
      <c r="AJ210" s="71">
        <v>106963822.4227844</v>
      </c>
      <c r="AK210" s="71">
        <v>0</v>
      </c>
      <c r="AL210" s="71">
        <v>0</v>
      </c>
      <c r="AM210" s="71">
        <v>8525934.1040104702</v>
      </c>
      <c r="AN210" s="71">
        <v>0</v>
      </c>
      <c r="AO210" s="71">
        <v>0</v>
      </c>
      <c r="AP210" s="71">
        <v>438521424.58911723</v>
      </c>
      <c r="AQ210" s="72"/>
      <c r="AR210" s="71">
        <v>974</v>
      </c>
      <c r="AS210" s="71">
        <v>85</v>
      </c>
      <c r="AT210" s="71">
        <v>1</v>
      </c>
      <c r="AU210" s="71">
        <v>1</v>
      </c>
      <c r="AV210" s="71">
        <v>0</v>
      </c>
      <c r="AW210" s="71">
        <v>0</v>
      </c>
      <c r="AX210" s="71"/>
      <c r="AY210" s="72"/>
      <c r="AZ210" s="71">
        <v>4309.8999999999996</v>
      </c>
      <c r="BA210" s="71">
        <v>6713</v>
      </c>
      <c r="BB210" s="71">
        <v>3</v>
      </c>
      <c r="BC210" s="71">
        <v>35</v>
      </c>
      <c r="BD210" s="71">
        <v>0</v>
      </c>
      <c r="BE210" s="71">
        <v>0</v>
      </c>
      <c r="BF210" s="71"/>
      <c r="BG210" s="72"/>
      <c r="BH210" s="71">
        <v>0</v>
      </c>
      <c r="BI210" s="71">
        <v>0</v>
      </c>
      <c r="BJ210" s="71">
        <v>66.563000000000002</v>
      </c>
      <c r="BK210" s="71">
        <v>0</v>
      </c>
      <c r="BL210" s="71">
        <v>0</v>
      </c>
      <c r="BM210" s="71">
        <v>0</v>
      </c>
      <c r="BN210" s="72"/>
      <c r="BO210" s="71">
        <v>0</v>
      </c>
      <c r="BP210" s="71">
        <v>0</v>
      </c>
      <c r="BQ210" s="71">
        <v>8</v>
      </c>
      <c r="BR210" s="71">
        <v>0</v>
      </c>
      <c r="BS210" s="71">
        <v>0</v>
      </c>
      <c r="BT210" s="71">
        <v>0</v>
      </c>
      <c r="BU210"/>
      <c r="BV210" s="70">
        <v>66.563000000000002</v>
      </c>
      <c r="BW210" s="70">
        <v>0</v>
      </c>
      <c r="BX210" s="70">
        <v>0</v>
      </c>
      <c r="BY210" s="70">
        <v>0</v>
      </c>
      <c r="BZ210" s="70">
        <v>0</v>
      </c>
      <c r="CA210" s="70">
        <v>0</v>
      </c>
      <c r="CB210" s="70">
        <v>0</v>
      </c>
      <c r="CC210" s="70">
        <v>0</v>
      </c>
      <c r="CD210" s="70">
        <v>0</v>
      </c>
    </row>
    <row r="211" spans="1:82">
      <c r="A211" s="70" t="s">
        <v>1954</v>
      </c>
      <c r="B211" s="70">
        <v>252</v>
      </c>
      <c r="C211" s="70">
        <v>14</v>
      </c>
      <c r="D211" s="70">
        <v>15</v>
      </c>
      <c r="E211" s="70">
        <v>2017</v>
      </c>
      <c r="F211" s="70" t="s">
        <v>156</v>
      </c>
      <c r="G211" s="70" t="s">
        <v>1940</v>
      </c>
      <c r="H211" s="70" t="s">
        <v>1941</v>
      </c>
      <c r="I211" s="148"/>
      <c r="J211" s="71">
        <v>118.63161587093242</v>
      </c>
      <c r="K211" s="71">
        <v>4.598223038930934</v>
      </c>
      <c r="L211" s="71">
        <v>7.4652122539126387</v>
      </c>
      <c r="M211" s="71">
        <v>81.554079630513598</v>
      </c>
      <c r="N211" s="71">
        <v>106.17467088831141</v>
      </c>
      <c r="O211" s="71">
        <v>71.018017823719262</v>
      </c>
      <c r="P211" s="71">
        <v>60.0644471436717</v>
      </c>
      <c r="Q211" s="71">
        <v>4.2346334685876101</v>
      </c>
      <c r="R211" s="71">
        <v>0</v>
      </c>
      <c r="S211" s="71">
        <v>7.3479934140550203</v>
      </c>
      <c r="T211" s="72"/>
      <c r="U211" s="71">
        <v>20357994</v>
      </c>
      <c r="V211" s="71">
        <v>1941</v>
      </c>
      <c r="W211" s="71">
        <v>161</v>
      </c>
      <c r="X211" s="71">
        <v>21290</v>
      </c>
      <c r="Y211" s="71">
        <v>21809</v>
      </c>
      <c r="Z211" s="71">
        <v>42461</v>
      </c>
      <c r="AA211" s="71">
        <v>12441</v>
      </c>
      <c r="AB211" s="71">
        <v>61998</v>
      </c>
      <c r="AC211" s="71">
        <v>0</v>
      </c>
      <c r="AD211" s="71">
        <v>7.3479934140550203</v>
      </c>
      <c r="AE211" s="72"/>
      <c r="AF211" s="71">
        <v>170955803.9341529</v>
      </c>
      <c r="AG211" s="71">
        <v>3280953.833453455</v>
      </c>
      <c r="AH211" s="71">
        <v>1507522.7724118589</v>
      </c>
      <c r="AI211" s="71">
        <v>119677625.72646821</v>
      </c>
      <c r="AJ211" s="71">
        <v>123157425.2734389</v>
      </c>
      <c r="AK211" s="71">
        <v>0</v>
      </c>
      <c r="AL211" s="71">
        <v>0</v>
      </c>
      <c r="AM211" s="71">
        <v>8516471.9611122515</v>
      </c>
      <c r="AN211" s="71">
        <v>0</v>
      </c>
      <c r="AO211" s="71">
        <v>0</v>
      </c>
      <c r="AP211" s="71">
        <v>427095803.5010376</v>
      </c>
      <c r="AQ211" s="72"/>
      <c r="AR211" s="71">
        <v>1079</v>
      </c>
      <c r="AS211" s="71">
        <v>92</v>
      </c>
      <c r="AT211" s="71">
        <v>1</v>
      </c>
      <c r="AU211" s="71">
        <v>1</v>
      </c>
      <c r="AV211" s="71">
        <v>0</v>
      </c>
      <c r="AW211" s="71">
        <v>0</v>
      </c>
      <c r="AX211" s="71"/>
      <c r="AY211" s="72"/>
      <c r="AZ211" s="71">
        <v>4853.6000000000004</v>
      </c>
      <c r="BA211" s="71">
        <v>7410.7000000000007</v>
      </c>
      <c r="BB211" s="71">
        <v>3</v>
      </c>
      <c r="BC211" s="71">
        <v>35</v>
      </c>
      <c r="BD211" s="71">
        <v>0</v>
      </c>
      <c r="BE211" s="71">
        <v>0</v>
      </c>
      <c r="BF211" s="71"/>
      <c r="BG211" s="72"/>
      <c r="BH211" s="71">
        <v>0</v>
      </c>
      <c r="BI211" s="71">
        <v>0</v>
      </c>
      <c r="BJ211" s="71">
        <v>67.224999999999994</v>
      </c>
      <c r="BK211" s="71">
        <v>0</v>
      </c>
      <c r="BL211" s="71">
        <v>0</v>
      </c>
      <c r="BM211" s="71">
        <v>0</v>
      </c>
      <c r="BN211" s="72"/>
      <c r="BO211" s="71">
        <v>0</v>
      </c>
      <c r="BP211" s="71">
        <v>0</v>
      </c>
      <c r="BQ211" s="71">
        <v>8</v>
      </c>
      <c r="BR211" s="71">
        <v>0</v>
      </c>
      <c r="BS211" s="71">
        <v>0</v>
      </c>
      <c r="BT211" s="71">
        <v>0</v>
      </c>
      <c r="BU211"/>
      <c r="BV211" s="70">
        <v>67.224999999999994</v>
      </c>
      <c r="BW211" s="70">
        <v>0</v>
      </c>
      <c r="BX211" s="70">
        <v>0</v>
      </c>
      <c r="BY211" s="70">
        <v>0</v>
      </c>
      <c r="BZ211" s="70">
        <v>0</v>
      </c>
      <c r="CA211" s="70">
        <v>0</v>
      </c>
      <c r="CB211" s="70">
        <v>0</v>
      </c>
      <c r="CC211" s="70">
        <v>0</v>
      </c>
      <c r="CD211" s="70">
        <v>0</v>
      </c>
    </row>
    <row r="212" spans="1:82">
      <c r="A212" s="70" t="s">
        <v>1955</v>
      </c>
      <c r="B212" s="70">
        <v>253</v>
      </c>
      <c r="C212" s="70">
        <v>15</v>
      </c>
      <c r="D212" s="70">
        <v>15</v>
      </c>
      <c r="E212" s="70">
        <v>2018</v>
      </c>
      <c r="F212" s="70" t="s">
        <v>183</v>
      </c>
      <c r="G212" s="70" t="s">
        <v>1940</v>
      </c>
      <c r="H212" s="70" t="s">
        <v>1941</v>
      </c>
      <c r="I212" s="148"/>
      <c r="J212" s="71">
        <v>127.62280667178121</v>
      </c>
      <c r="K212" s="71">
        <v>4.3658243477711203</v>
      </c>
      <c r="L212" s="71">
        <v>6.8888230346332247</v>
      </c>
      <c r="M212" s="71">
        <v>82.398775464293621</v>
      </c>
      <c r="N212" s="71">
        <v>97.247443571592115</v>
      </c>
      <c r="O212" s="71">
        <v>70.161311195515879</v>
      </c>
      <c r="P212" s="71">
        <v>59.629067475818452</v>
      </c>
      <c r="Q212" s="71">
        <v>3.9342384704090998</v>
      </c>
      <c r="R212" s="71">
        <v>0</v>
      </c>
      <c r="S212" s="71">
        <v>9.7018992151072361</v>
      </c>
      <c r="T212" s="72"/>
      <c r="U212" s="71">
        <v>20806968</v>
      </c>
      <c r="V212" s="71">
        <v>1941</v>
      </c>
      <c r="W212" s="71">
        <v>161</v>
      </c>
      <c r="X212" s="71">
        <v>21290</v>
      </c>
      <c r="Y212" s="71">
        <v>22174</v>
      </c>
      <c r="Z212" s="71">
        <v>42752</v>
      </c>
      <c r="AA212" s="71">
        <v>12475</v>
      </c>
      <c r="AB212" s="71">
        <v>62073</v>
      </c>
      <c r="AC212" s="71">
        <v>0</v>
      </c>
      <c r="AD212" s="71">
        <v>9.7018992151072361</v>
      </c>
      <c r="AE212" s="72"/>
      <c r="AF212" s="71">
        <v>182695242.60949469</v>
      </c>
      <c r="AG212" s="71">
        <v>2915984.2312386078</v>
      </c>
      <c r="AH212" s="71">
        <v>1430473.027657703</v>
      </c>
      <c r="AI212" s="71">
        <v>118397700.1316611</v>
      </c>
      <c r="AJ212" s="71">
        <v>116118970.6290848</v>
      </c>
      <c r="AK212" s="71">
        <v>0</v>
      </c>
      <c r="AL212" s="71">
        <v>0</v>
      </c>
      <c r="AM212" s="71">
        <v>8544417.395204179</v>
      </c>
      <c r="AN212" s="71">
        <v>0</v>
      </c>
      <c r="AO212" s="71">
        <v>0</v>
      </c>
      <c r="AP212" s="71">
        <v>430102788.02434111</v>
      </c>
      <c r="AQ212" s="72"/>
      <c r="AR212" s="71">
        <v>1205</v>
      </c>
      <c r="AS212" s="71">
        <v>97</v>
      </c>
      <c r="AT212" s="71">
        <v>1</v>
      </c>
      <c r="AU212" s="71">
        <v>1</v>
      </c>
      <c r="AV212" s="71">
        <v>0</v>
      </c>
      <c r="AW212" s="71">
        <v>0</v>
      </c>
      <c r="AX212" s="71"/>
      <c r="AY212" s="72"/>
      <c r="AZ212" s="71">
        <v>5502.9000000000005</v>
      </c>
      <c r="BA212" s="71">
        <v>7507.1</v>
      </c>
      <c r="BB212" s="71">
        <v>3</v>
      </c>
      <c r="BC212" s="71">
        <v>35</v>
      </c>
      <c r="BD212" s="71">
        <v>0</v>
      </c>
      <c r="BE212" s="71">
        <v>0</v>
      </c>
      <c r="BF212" s="71"/>
      <c r="BG212" s="72"/>
      <c r="BH212" s="71">
        <v>0</v>
      </c>
      <c r="BI212" s="71">
        <v>0</v>
      </c>
      <c r="BJ212" s="71">
        <v>65.507000000000005</v>
      </c>
      <c r="BK212" s="71">
        <v>0</v>
      </c>
      <c r="BL212" s="71">
        <v>0</v>
      </c>
      <c r="BM212" s="71">
        <v>0</v>
      </c>
      <c r="BN212" s="72"/>
      <c r="BO212" s="71">
        <v>0</v>
      </c>
      <c r="BP212" s="71">
        <v>0</v>
      </c>
      <c r="BQ212" s="71">
        <v>8</v>
      </c>
      <c r="BR212" s="71">
        <v>0</v>
      </c>
      <c r="BS212" s="71">
        <v>0</v>
      </c>
      <c r="BT212" s="71">
        <v>0</v>
      </c>
      <c r="BU212"/>
      <c r="BV212" s="70">
        <v>65.507000000000005</v>
      </c>
      <c r="BW212" s="70">
        <v>0</v>
      </c>
      <c r="BX212" s="70">
        <v>0</v>
      </c>
      <c r="BY212" s="70">
        <v>0</v>
      </c>
      <c r="BZ212" s="70">
        <v>0</v>
      </c>
      <c r="CA212" s="70">
        <v>0</v>
      </c>
      <c r="CB212" s="70">
        <v>0</v>
      </c>
      <c r="CC212" s="70">
        <v>0</v>
      </c>
      <c r="CD212" s="70">
        <v>0</v>
      </c>
    </row>
    <row r="213" spans="1:82">
      <c r="A213" s="70" t="s">
        <v>1956</v>
      </c>
      <c r="B213" s="70">
        <v>254</v>
      </c>
      <c r="C213" s="70">
        <v>16</v>
      </c>
      <c r="D213" s="70">
        <v>15</v>
      </c>
      <c r="E213" s="70">
        <v>2019</v>
      </c>
      <c r="F213" s="70" t="s">
        <v>158</v>
      </c>
      <c r="G213" s="70" t="s">
        <v>1940</v>
      </c>
      <c r="H213" s="70" t="s">
        <v>1941</v>
      </c>
      <c r="I213" s="148"/>
      <c r="J213" s="71">
        <v>91.403610900335508</v>
      </c>
      <c r="K213" s="71">
        <v>4.0375927575282669</v>
      </c>
      <c r="L213" s="71">
        <v>6.9586899719588136</v>
      </c>
      <c r="M213" s="71">
        <v>80.801459375527713</v>
      </c>
      <c r="N213" s="71">
        <v>94.453583999886121</v>
      </c>
      <c r="O213" s="71">
        <v>68.168421298062739</v>
      </c>
      <c r="P213" s="71">
        <v>57.497421253252412</v>
      </c>
      <c r="Q213" s="71">
        <v>3.8239354642619099</v>
      </c>
      <c r="R213" s="71">
        <v>0</v>
      </c>
      <c r="S213" s="71">
        <v>9.2157301121079236</v>
      </c>
      <c r="T213" s="72"/>
      <c r="U213" s="71">
        <v>17057209</v>
      </c>
      <c r="V213" s="71">
        <v>1941</v>
      </c>
      <c r="W213" s="71">
        <v>161</v>
      </c>
      <c r="X213" s="71">
        <v>21290</v>
      </c>
      <c r="Y213" s="71">
        <v>22410</v>
      </c>
      <c r="Z213" s="71">
        <v>42678</v>
      </c>
      <c r="AA213" s="71">
        <v>11939</v>
      </c>
      <c r="AB213" s="71">
        <v>61966</v>
      </c>
      <c r="AC213" s="71">
        <v>0</v>
      </c>
      <c r="AD213" s="71">
        <v>9.2157301121079236</v>
      </c>
      <c r="AE213" s="72"/>
      <c r="AF213" s="71">
        <v>131892457.71514151</v>
      </c>
      <c r="AG213" s="71">
        <v>2820993.4119148068</v>
      </c>
      <c r="AH213" s="71">
        <v>1519900.7166708049</v>
      </c>
      <c r="AI213" s="71">
        <v>119701044.6613092</v>
      </c>
      <c r="AJ213" s="71">
        <v>116511134.6395162</v>
      </c>
      <c r="AK213" s="71">
        <v>0</v>
      </c>
      <c r="AL213" s="71">
        <v>0</v>
      </c>
      <c r="AM213" s="71">
        <v>8439302.7202017512</v>
      </c>
      <c r="AN213" s="71">
        <v>0</v>
      </c>
      <c r="AO213" s="71">
        <v>0</v>
      </c>
      <c r="AP213" s="71">
        <v>380884833.8647542</v>
      </c>
      <c r="AQ213" s="72"/>
      <c r="AR213" s="71">
        <v>1298</v>
      </c>
      <c r="AS213" s="71">
        <v>100</v>
      </c>
      <c r="AT213" s="71">
        <v>1</v>
      </c>
      <c r="AU213" s="71">
        <v>1</v>
      </c>
      <c r="AV213" s="71">
        <v>0</v>
      </c>
      <c r="AW213" s="71">
        <v>0</v>
      </c>
      <c r="AX213" s="71"/>
      <c r="AY213" s="72"/>
      <c r="AZ213" s="71">
        <v>5975.1</v>
      </c>
      <c r="BA213" s="71">
        <v>7589.3000000000011</v>
      </c>
      <c r="BB213" s="71">
        <v>3</v>
      </c>
      <c r="BC213" s="71">
        <v>35</v>
      </c>
      <c r="BD213" s="71">
        <v>0</v>
      </c>
      <c r="BE213" s="71">
        <v>0</v>
      </c>
      <c r="BF213" s="71"/>
      <c r="BG213" s="72"/>
      <c r="BH213" s="71">
        <v>0</v>
      </c>
      <c r="BI213" s="71">
        <v>0</v>
      </c>
      <c r="BJ213" s="71">
        <v>63.006999999999998</v>
      </c>
      <c r="BK213" s="71">
        <v>0</v>
      </c>
      <c r="BL213" s="71">
        <v>0</v>
      </c>
      <c r="BM213" s="71">
        <v>0</v>
      </c>
      <c r="BN213" s="72"/>
      <c r="BO213" s="71">
        <v>0</v>
      </c>
      <c r="BP213" s="71">
        <v>0</v>
      </c>
      <c r="BQ213" s="71">
        <v>8</v>
      </c>
      <c r="BR213" s="71">
        <v>0</v>
      </c>
      <c r="BS213" s="71">
        <v>0</v>
      </c>
      <c r="BT213" s="71">
        <v>0</v>
      </c>
      <c r="BU213"/>
      <c r="BV213" s="70">
        <v>63.006999999999998</v>
      </c>
      <c r="BW213" s="70">
        <v>0</v>
      </c>
      <c r="BX213" s="70">
        <v>0</v>
      </c>
      <c r="BY213" s="70">
        <v>0</v>
      </c>
      <c r="BZ213" s="70">
        <v>0</v>
      </c>
      <c r="CA213" s="70">
        <v>0</v>
      </c>
      <c r="CB213" s="70">
        <v>0</v>
      </c>
      <c r="CC213" s="70">
        <v>0</v>
      </c>
      <c r="CD213" s="70">
        <v>0</v>
      </c>
    </row>
    <row r="214" spans="1:82">
      <c r="A214" s="70" t="s">
        <v>1957</v>
      </c>
      <c r="B214" s="70">
        <v>255</v>
      </c>
      <c r="C214" s="70">
        <v>17</v>
      </c>
      <c r="D214" s="70">
        <v>15</v>
      </c>
      <c r="E214" s="70">
        <v>2020</v>
      </c>
      <c r="F214" s="70" t="s">
        <v>159</v>
      </c>
      <c r="G214" s="70" t="s">
        <v>1940</v>
      </c>
      <c r="H214" s="70" t="s">
        <v>1941</v>
      </c>
      <c r="I214" s="148"/>
      <c r="J214" s="71">
        <v>101.8460679751212</v>
      </c>
      <c r="K214" s="71">
        <v>4.3246437298858611</v>
      </c>
      <c r="L214" s="71">
        <v>13.680691241195607</v>
      </c>
      <c r="M214" s="71">
        <v>76.005161889207983</v>
      </c>
      <c r="N214" s="71">
        <v>88.749778693230397</v>
      </c>
      <c r="O214" s="71">
        <v>60.550842778378041</v>
      </c>
      <c r="P214" s="71">
        <v>53.814206699263103</v>
      </c>
      <c r="Q214" s="71">
        <v>3.6501404641803301</v>
      </c>
      <c r="R214" s="71">
        <v>0</v>
      </c>
      <c r="S214" s="71">
        <v>9.0401298929063163</v>
      </c>
      <c r="T214" s="72"/>
      <c r="U214" s="71">
        <v>19638460</v>
      </c>
      <c r="V214" s="71">
        <v>1838</v>
      </c>
      <c r="W214" s="71">
        <v>400</v>
      </c>
      <c r="X214" s="71">
        <v>20372</v>
      </c>
      <c r="Y214" s="71">
        <v>22635</v>
      </c>
      <c r="Z214" s="71">
        <v>43268</v>
      </c>
      <c r="AA214" s="71">
        <v>11877</v>
      </c>
      <c r="AB214" s="71">
        <v>61908</v>
      </c>
      <c r="AC214" s="71">
        <v>0</v>
      </c>
      <c r="AD214" s="71">
        <v>9.0401298929063163</v>
      </c>
      <c r="AE214" s="72"/>
      <c r="AF214" s="71">
        <v>159172355.68439129</v>
      </c>
      <c r="AG214" s="71">
        <v>2930354.9858446736</v>
      </c>
      <c r="AH214" s="71">
        <v>3384012.7123915153</v>
      </c>
      <c r="AI214" s="71">
        <v>119751534.65544765</v>
      </c>
      <c r="AJ214" s="71">
        <v>121182551.85593639</v>
      </c>
      <c r="AK214" s="71"/>
      <c r="AL214" s="71"/>
      <c r="AM214" s="71">
        <v>8079681.8122257311</v>
      </c>
      <c r="AN214" s="71"/>
      <c r="AO214" s="71"/>
      <c r="AP214" s="71">
        <v>414500491.70623732</v>
      </c>
      <c r="AQ214" s="72"/>
      <c r="AR214" s="71">
        <v>1359</v>
      </c>
      <c r="AS214" s="71">
        <v>104</v>
      </c>
      <c r="AT214" s="71">
        <v>1</v>
      </c>
      <c r="AU214" s="71">
        <v>1</v>
      </c>
      <c r="AV214" s="71">
        <v>0</v>
      </c>
      <c r="AW214" s="71">
        <v>0</v>
      </c>
      <c r="AX214" s="71"/>
      <c r="AY214" s="72"/>
      <c r="AZ214" s="71">
        <v>6290.0999999999967</v>
      </c>
      <c r="BA214" s="71">
        <v>7685.1000000000013</v>
      </c>
      <c r="BB214" s="71">
        <v>3</v>
      </c>
      <c r="BC214" s="71">
        <v>35</v>
      </c>
      <c r="BD214" s="71">
        <v>0</v>
      </c>
      <c r="BE214" s="71">
        <v>0</v>
      </c>
      <c r="BF214" s="71"/>
      <c r="BG214" s="72"/>
      <c r="BH214" s="71">
        <v>0</v>
      </c>
      <c r="BI214" s="71">
        <v>0</v>
      </c>
      <c r="BJ214" s="71">
        <v>64.296000000000006</v>
      </c>
      <c r="BK214" s="71">
        <v>0</v>
      </c>
      <c r="BL214" s="71">
        <v>0</v>
      </c>
      <c r="BM214" s="71">
        <v>0</v>
      </c>
      <c r="BN214" s="72"/>
      <c r="BO214" s="71">
        <v>0</v>
      </c>
      <c r="BP214" s="71">
        <v>0</v>
      </c>
      <c r="BQ214" s="71">
        <v>9</v>
      </c>
      <c r="BR214" s="71">
        <v>0</v>
      </c>
      <c r="BS214" s="71">
        <v>0</v>
      </c>
      <c r="BT214" s="71">
        <v>0</v>
      </c>
      <c r="BU214"/>
      <c r="BV214" s="70">
        <v>64.296000000000006</v>
      </c>
      <c r="BW214" s="70">
        <v>0</v>
      </c>
      <c r="BX214" s="70">
        <v>0</v>
      </c>
      <c r="BY214" s="70">
        <v>0</v>
      </c>
      <c r="BZ214" s="70">
        <v>0</v>
      </c>
      <c r="CA214" s="70">
        <v>0</v>
      </c>
      <c r="CB214" s="70">
        <v>0</v>
      </c>
      <c r="CC214" s="70">
        <v>0</v>
      </c>
      <c r="CD214" s="70">
        <v>0</v>
      </c>
    </row>
    <row r="215" spans="1:82">
      <c r="A215" s="70" t="s">
        <v>1958</v>
      </c>
      <c r="B215" s="70">
        <v>255</v>
      </c>
      <c r="C215" s="70">
        <v>18</v>
      </c>
      <c r="D215" s="70">
        <v>15</v>
      </c>
      <c r="E215" s="70">
        <v>2021</v>
      </c>
      <c r="F215" s="70" t="s">
        <v>160</v>
      </c>
      <c r="G215" s="70" t="s">
        <v>1940</v>
      </c>
      <c r="H215" s="70" t="s">
        <v>1941</v>
      </c>
      <c r="I215" s="148"/>
      <c r="J215" s="71">
        <v>100.60017376887174</v>
      </c>
      <c r="K215" s="71">
        <v>4.5035090286485744</v>
      </c>
      <c r="L215" s="71">
        <v>11.886610594118148</v>
      </c>
      <c r="M215" s="71">
        <v>79.941917793247342</v>
      </c>
      <c r="N215" s="71">
        <v>94.535725042648934</v>
      </c>
      <c r="O215" s="71">
        <v>58.28517395424813</v>
      </c>
      <c r="P215" s="71">
        <v>55.401529857109999</v>
      </c>
      <c r="Q215" s="71">
        <v>3.5905735565127199</v>
      </c>
      <c r="R215" s="71">
        <v>0</v>
      </c>
      <c r="S215" s="71">
        <v>10.08072198568185</v>
      </c>
      <c r="T215" s="72"/>
      <c r="U215" s="71">
        <v>21026734</v>
      </c>
      <c r="V215" s="71">
        <v>1838</v>
      </c>
      <c r="W215" s="71">
        <v>400</v>
      </c>
      <c r="X215" s="71">
        <v>20372</v>
      </c>
      <c r="Y215" s="71">
        <v>22731</v>
      </c>
      <c r="Z215" s="71">
        <v>42884</v>
      </c>
      <c r="AA215" s="71">
        <v>11923</v>
      </c>
      <c r="AB215" s="71">
        <v>61496</v>
      </c>
      <c r="AC215" s="71">
        <v>0</v>
      </c>
      <c r="AD215" s="71">
        <v>10.08072198568185</v>
      </c>
      <c r="AE215" s="72"/>
      <c r="AF215" s="71">
        <v>151531165.89711997</v>
      </c>
      <c r="AG215" s="71">
        <v>2972851.1506278566</v>
      </c>
      <c r="AH215" s="71">
        <v>2658525.6109087998</v>
      </c>
      <c r="AI215" s="71">
        <v>123762170.51894404</v>
      </c>
      <c r="AJ215" s="71">
        <v>125194967.0379919</v>
      </c>
      <c r="AK215" s="71">
        <v>0</v>
      </c>
      <c r="AL215" s="71">
        <v>0</v>
      </c>
      <c r="AM215" s="71">
        <v>8072204.0446286481</v>
      </c>
      <c r="AN215" s="71">
        <v>0</v>
      </c>
      <c r="AO215" s="71">
        <v>0</v>
      </c>
      <c r="AP215" s="71">
        <v>414191884.26022118</v>
      </c>
      <c r="AQ215" s="72"/>
      <c r="AR215" s="71">
        <v>1428</v>
      </c>
      <c r="AS215" s="71">
        <v>107</v>
      </c>
      <c r="AT215" s="71">
        <v>1</v>
      </c>
      <c r="AU215" s="71">
        <v>1</v>
      </c>
      <c r="AV215" s="71">
        <v>0</v>
      </c>
      <c r="AW215" s="71">
        <v>0</v>
      </c>
      <c r="AX215" s="71"/>
      <c r="AY215" s="72"/>
      <c r="AZ215" s="71">
        <v>6681.5999999999958</v>
      </c>
      <c r="BA215" s="71">
        <v>7768.0000000000009</v>
      </c>
      <c r="BB215" s="71">
        <v>3</v>
      </c>
      <c r="BC215" s="71">
        <v>35</v>
      </c>
      <c r="BD215" s="71">
        <v>0</v>
      </c>
      <c r="BE215" s="71">
        <v>0</v>
      </c>
      <c r="BF215" s="71"/>
      <c r="BG215" s="72"/>
      <c r="BH215" s="71">
        <v>0</v>
      </c>
      <c r="BI215" s="71">
        <v>0</v>
      </c>
      <c r="BJ215" s="71">
        <v>63.713000000000001</v>
      </c>
      <c r="BK215" s="71">
        <v>0</v>
      </c>
      <c r="BL215" s="71">
        <v>0</v>
      </c>
      <c r="BM215" s="71">
        <v>0</v>
      </c>
      <c r="BN215" s="72"/>
      <c r="BO215" s="71">
        <v>0</v>
      </c>
      <c r="BP215" s="71">
        <v>0</v>
      </c>
      <c r="BQ215" s="71">
        <v>9</v>
      </c>
      <c r="BR215" s="71">
        <v>0</v>
      </c>
      <c r="BS215" s="71">
        <v>0</v>
      </c>
      <c r="BT215" s="71">
        <v>0</v>
      </c>
      <c r="BU215"/>
      <c r="BV215" s="70">
        <v>63.713000000000001</v>
      </c>
      <c r="BW215" s="70">
        <v>0</v>
      </c>
      <c r="BX215" s="70">
        <v>0</v>
      </c>
      <c r="BY215" s="70">
        <v>0</v>
      </c>
      <c r="BZ215" s="70">
        <v>0</v>
      </c>
      <c r="CA215" s="70">
        <v>0</v>
      </c>
      <c r="CB215" s="70">
        <v>0</v>
      </c>
      <c r="CC215" s="70">
        <v>0</v>
      </c>
      <c r="CD215" s="70">
        <v>0</v>
      </c>
    </row>
    <row r="216" spans="1:82">
      <c r="A216" s="70" t="s">
        <v>1959</v>
      </c>
      <c r="B216" s="70">
        <v>255</v>
      </c>
      <c r="C216" s="70">
        <v>19</v>
      </c>
      <c r="D216" s="70">
        <v>15</v>
      </c>
      <c r="E216" s="70">
        <v>2022</v>
      </c>
      <c r="F216" s="70" t="s">
        <v>161</v>
      </c>
      <c r="G216" s="1064" t="s">
        <v>1940</v>
      </c>
      <c r="H216" s="70" t="s">
        <v>1941</v>
      </c>
      <c r="I216" s="148"/>
      <c r="J216" s="71">
        <v>102.85394662866089</v>
      </c>
      <c r="K216" s="71">
        <v>4.1040125574156692</v>
      </c>
      <c r="L216" s="71">
        <v>10.498939619584968</v>
      </c>
      <c r="M216" s="71">
        <v>76.425101009396045</v>
      </c>
      <c r="N216" s="71">
        <v>98.254647835289234</v>
      </c>
      <c r="O216" s="71">
        <v>61.853679449228558</v>
      </c>
      <c r="P216" s="71">
        <v>55.228711933884469</v>
      </c>
      <c r="Q216" s="71">
        <v>3.5941216247425087</v>
      </c>
      <c r="R216" s="71">
        <v>0</v>
      </c>
      <c r="S216" s="71">
        <v>5.8463184207309258</v>
      </c>
      <c r="T216" s="72"/>
      <c r="U216" s="71">
        <v>19878721</v>
      </c>
      <c r="V216" s="71">
        <v>1838</v>
      </c>
      <c r="W216" s="71">
        <v>400</v>
      </c>
      <c r="X216" s="71">
        <v>20372</v>
      </c>
      <c r="Y216" s="71">
        <v>22867</v>
      </c>
      <c r="Z216" s="71">
        <v>43239</v>
      </c>
      <c r="AA216" s="71">
        <v>12067</v>
      </c>
      <c r="AB216" s="71">
        <v>61052</v>
      </c>
      <c r="AC216" s="71">
        <v>0</v>
      </c>
      <c r="AD216" s="71">
        <v>5.8463184207309258</v>
      </c>
      <c r="AE216" s="72"/>
      <c r="AF216" s="71">
        <v>163332220.86157915</v>
      </c>
      <c r="AG216" s="71">
        <v>2923948.7406074642</v>
      </c>
      <c r="AH216" s="71">
        <v>2817920.5815344988</v>
      </c>
      <c r="AI216" s="71">
        <v>117442257.98131485</v>
      </c>
      <c r="AJ216" s="71">
        <v>144562873.01576796</v>
      </c>
      <c r="AK216" s="71">
        <v>0</v>
      </c>
      <c r="AL216" s="71">
        <v>0</v>
      </c>
      <c r="AM216" s="71">
        <v>7883479.5781432185</v>
      </c>
      <c r="AN216" s="71">
        <v>0</v>
      </c>
      <c r="AO216" s="71">
        <v>0</v>
      </c>
      <c r="AP216" s="71">
        <v>438962700.75894713</v>
      </c>
      <c r="AQ216" s="72"/>
      <c r="AR216" s="71">
        <v>1505</v>
      </c>
      <c r="AS216" s="71">
        <v>111</v>
      </c>
      <c r="AT216" s="71">
        <v>1</v>
      </c>
      <c r="AU216" s="71">
        <v>1</v>
      </c>
      <c r="AV216" s="71">
        <v>0</v>
      </c>
      <c r="AW216" s="71">
        <v>0</v>
      </c>
      <c r="AX216" s="71"/>
      <c r="AY216" s="72"/>
      <c r="AZ216" s="71">
        <v>7098.0999999999931</v>
      </c>
      <c r="BA216" s="71">
        <v>7923.5000000000009</v>
      </c>
      <c r="BB216" s="71">
        <v>3</v>
      </c>
      <c r="BC216" s="71">
        <v>35</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1960</v>
      </c>
      <c r="B217" s="70">
        <v>255</v>
      </c>
      <c r="C217" s="70">
        <v>20</v>
      </c>
      <c r="D217" s="70">
        <v>15</v>
      </c>
      <c r="E217" s="70">
        <v>2023</v>
      </c>
      <c r="F217" s="70" t="s">
        <v>1539</v>
      </c>
      <c r="G217" s="1064" t="s">
        <v>1940</v>
      </c>
      <c r="H217" s="70" t="s">
        <v>1941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1612</v>
      </c>
      <c r="AS217" s="71">
        <v>112</v>
      </c>
      <c r="AT217" s="71">
        <v>1</v>
      </c>
      <c r="AU217" s="71">
        <v>1</v>
      </c>
      <c r="AV217" s="71">
        <v>0</v>
      </c>
      <c r="AW217" s="71">
        <v>0</v>
      </c>
      <c r="AX217" s="71"/>
      <c r="AY217" s="72"/>
      <c r="AZ217" s="71">
        <v>7704.5999999999922</v>
      </c>
      <c r="BA217" s="71">
        <v>7966.7000000000007</v>
      </c>
      <c r="BB217" s="71">
        <v>3</v>
      </c>
      <c r="BC217" s="71">
        <v>35</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1961</v>
      </c>
      <c r="B218" s="70">
        <v>255</v>
      </c>
      <c r="C218" s="70">
        <v>21</v>
      </c>
      <c r="D218" s="70">
        <v>15</v>
      </c>
      <c r="E218" s="70">
        <v>2024</v>
      </c>
      <c r="F218" s="70" t="s">
        <v>1554</v>
      </c>
      <c r="G218" s="70" t="s">
        <v>1940</v>
      </c>
      <c r="H218" s="70" t="s">
        <v>1941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1962</v>
      </c>
      <c r="B219" s="70">
        <v>137</v>
      </c>
      <c r="C219" s="70">
        <v>1</v>
      </c>
      <c r="D219" s="70">
        <v>9</v>
      </c>
      <c r="E219" s="70">
        <v>1990</v>
      </c>
      <c r="F219" s="70" t="s">
        <v>787</v>
      </c>
      <c r="G219" s="70" t="s">
        <v>1963</v>
      </c>
      <c r="H219" s="70" t="s">
        <v>1964</v>
      </c>
      <c r="I219" s="148"/>
      <c r="J219" s="71">
        <v>150.7412086526972</v>
      </c>
      <c r="K219" s="71">
        <v>4.5106962719134218</v>
      </c>
      <c r="L219" s="71">
        <v>2.9528889164642989</v>
      </c>
      <c r="M219" s="71">
        <v>43.408206996110877</v>
      </c>
      <c r="N219" s="71">
        <v>53.651302910723778</v>
      </c>
      <c r="O219" s="71">
        <v>51.919262994256073</v>
      </c>
      <c r="P219" s="71">
        <v>44.907338649957147</v>
      </c>
      <c r="Q219" s="71">
        <v>3.65488899708871</v>
      </c>
      <c r="R219" s="71">
        <v>0</v>
      </c>
      <c r="S219" s="71">
        <v>3.9687700916688669</v>
      </c>
      <c r="T219" s="72"/>
      <c r="U219" s="71">
        <v>12829108</v>
      </c>
      <c r="V219" s="71">
        <v>1688</v>
      </c>
      <c r="W219" s="71">
        <v>34</v>
      </c>
      <c r="X219" s="71">
        <v>16506</v>
      </c>
      <c r="Y219" s="71">
        <v>17186</v>
      </c>
      <c r="Z219" s="71">
        <v>21355</v>
      </c>
      <c r="AA219" s="71">
        <v>10904</v>
      </c>
      <c r="AB219" s="71">
        <v>59343</v>
      </c>
      <c r="AC219" s="71">
        <v>0</v>
      </c>
      <c r="AD219" s="71">
        <v>3.9687700916688669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1965</v>
      </c>
      <c r="B220" s="70">
        <v>138</v>
      </c>
      <c r="C220" s="70">
        <v>2</v>
      </c>
      <c r="D220" s="70">
        <v>9</v>
      </c>
      <c r="E220" s="70">
        <v>2005</v>
      </c>
      <c r="F220" s="70" t="s">
        <v>789</v>
      </c>
      <c r="G220" s="70" t="s">
        <v>1963</v>
      </c>
      <c r="H220" s="70" t="s">
        <v>1964</v>
      </c>
      <c r="I220" s="148"/>
      <c r="J220" s="71">
        <v>81.978063121881789</v>
      </c>
      <c r="K220" s="71">
        <v>3.3894309483950589</v>
      </c>
      <c r="L220" s="71">
        <v>5.1441397706877421</v>
      </c>
      <c r="M220" s="71">
        <v>83.165056171155499</v>
      </c>
      <c r="N220" s="71">
        <v>86.782117442369</v>
      </c>
      <c r="O220" s="71">
        <v>77.774453969243297</v>
      </c>
      <c r="P220" s="71">
        <v>44.996481069890208</v>
      </c>
      <c r="Q220" s="71">
        <v>3.8786829700932302</v>
      </c>
      <c r="R220" s="71">
        <v>0</v>
      </c>
      <c r="S220" s="71">
        <v>8.906311930972695</v>
      </c>
      <c r="T220" s="72"/>
      <c r="U220" s="71">
        <v>8332667</v>
      </c>
      <c r="V220" s="71">
        <v>1479</v>
      </c>
      <c r="W220" s="71">
        <v>68</v>
      </c>
      <c r="X220" s="71">
        <v>16784</v>
      </c>
      <c r="Y220" s="71">
        <v>23605</v>
      </c>
      <c r="Z220" s="71">
        <v>37018</v>
      </c>
      <c r="AA220" s="71">
        <v>8948</v>
      </c>
      <c r="AB220" s="71">
        <v>65836</v>
      </c>
      <c r="AC220" s="71">
        <v>0</v>
      </c>
      <c r="AD220" s="71">
        <v>8.906311930972695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1966</v>
      </c>
      <c r="B221" s="70">
        <v>139</v>
      </c>
      <c r="C221" s="70">
        <v>3</v>
      </c>
      <c r="D221" s="70">
        <v>9</v>
      </c>
      <c r="E221" s="70">
        <v>2006</v>
      </c>
      <c r="F221" s="70" t="s">
        <v>790</v>
      </c>
      <c r="G221" s="70" t="s">
        <v>1963</v>
      </c>
      <c r="H221" s="70" t="s">
        <v>1964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1967</v>
      </c>
      <c r="B222" s="70">
        <v>140</v>
      </c>
      <c r="C222" s="70">
        <v>4</v>
      </c>
      <c r="D222" s="70">
        <v>9</v>
      </c>
      <c r="E222" s="70">
        <v>2007</v>
      </c>
      <c r="F222" s="70" t="s">
        <v>791</v>
      </c>
      <c r="G222" s="70" t="s">
        <v>1963</v>
      </c>
      <c r="H222" s="70" t="s">
        <v>1964</v>
      </c>
      <c r="I222" s="148"/>
      <c r="J222" s="71">
        <v>71.163238940220836</v>
      </c>
      <c r="K222" s="71">
        <v>3.5934219150738631</v>
      </c>
      <c r="L222" s="71">
        <v>5.9966246219946893</v>
      </c>
      <c r="M222" s="71">
        <v>90.664327658815793</v>
      </c>
      <c r="N222" s="71">
        <v>85.543019728533807</v>
      </c>
      <c r="O222" s="71">
        <v>74.257573831187457</v>
      </c>
      <c r="P222" s="71">
        <v>44.523585797171087</v>
      </c>
      <c r="Q222" s="71">
        <v>4.0956111191629097</v>
      </c>
      <c r="R222" s="71">
        <v>0</v>
      </c>
      <c r="S222" s="71">
        <v>9.0059184153105978</v>
      </c>
      <c r="T222" s="72"/>
      <c r="U222" s="71">
        <v>8632300</v>
      </c>
      <c r="V222" s="71">
        <v>1571</v>
      </c>
      <c r="W222" s="71">
        <v>68</v>
      </c>
      <c r="X222" s="71">
        <v>20027</v>
      </c>
      <c r="Y222" s="71">
        <v>24199</v>
      </c>
      <c r="Z222" s="71">
        <v>36742</v>
      </c>
      <c r="AA222" s="71">
        <v>8719</v>
      </c>
      <c r="AB222" s="71">
        <v>65842</v>
      </c>
      <c r="AC222" s="71">
        <v>0</v>
      </c>
      <c r="AD222" s="71">
        <v>9.0059184153105978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1968</v>
      </c>
      <c r="B223" s="70">
        <v>141</v>
      </c>
      <c r="C223" s="70">
        <v>5</v>
      </c>
      <c r="D223" s="70">
        <v>9</v>
      </c>
      <c r="E223" s="70">
        <v>2008</v>
      </c>
      <c r="F223" s="70" t="s">
        <v>792</v>
      </c>
      <c r="G223" s="70" t="s">
        <v>1963</v>
      </c>
      <c r="H223" s="70" t="s">
        <v>1964</v>
      </c>
      <c r="I223" s="148"/>
      <c r="J223" s="71">
        <v>71.244608594733279</v>
      </c>
      <c r="K223" s="71">
        <v>2.6835102710553622</v>
      </c>
      <c r="L223" s="71">
        <v>5.3436614952296928</v>
      </c>
      <c r="M223" s="71">
        <v>90.404216762258031</v>
      </c>
      <c r="N223" s="71">
        <v>86.102494303070713</v>
      </c>
      <c r="O223" s="71">
        <v>71.862647265511413</v>
      </c>
      <c r="P223" s="71">
        <v>43.723044356697187</v>
      </c>
      <c r="Q223" s="71">
        <v>4.0347224580266703</v>
      </c>
      <c r="R223" s="71">
        <v>0</v>
      </c>
      <c r="S223" s="71">
        <v>8.7762702900989567</v>
      </c>
      <c r="T223" s="72"/>
      <c r="U223" s="71">
        <v>9209993</v>
      </c>
      <c r="V223" s="71">
        <v>1571</v>
      </c>
      <c r="W223" s="71">
        <v>68</v>
      </c>
      <c r="X223" s="71">
        <v>20027</v>
      </c>
      <c r="Y223" s="71">
        <v>24627</v>
      </c>
      <c r="Z223" s="71">
        <v>36805</v>
      </c>
      <c r="AA223" s="71">
        <v>8572</v>
      </c>
      <c r="AB223" s="71">
        <v>65930</v>
      </c>
      <c r="AC223" s="71">
        <v>0</v>
      </c>
      <c r="AD223" s="71">
        <v>8.7762702900989567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1969</v>
      </c>
      <c r="B224" s="70">
        <v>142</v>
      </c>
      <c r="C224" s="70">
        <v>6</v>
      </c>
      <c r="D224" s="70">
        <v>9</v>
      </c>
      <c r="E224" s="70">
        <v>2009</v>
      </c>
      <c r="F224" s="70" t="s">
        <v>176</v>
      </c>
      <c r="G224" s="70" t="s">
        <v>1963</v>
      </c>
      <c r="H224" s="70" t="s">
        <v>1964</v>
      </c>
      <c r="I224" s="148"/>
      <c r="J224" s="71">
        <v>72.463832922533669</v>
      </c>
      <c r="K224" s="71">
        <v>3.0499556488835191</v>
      </c>
      <c r="L224" s="71">
        <v>5.7352010379580927</v>
      </c>
      <c r="M224" s="71">
        <v>93.860633823906156</v>
      </c>
      <c r="N224" s="71">
        <v>83.632761208438268</v>
      </c>
      <c r="O224" s="71">
        <v>73.923233417305298</v>
      </c>
      <c r="P224" s="71">
        <v>41.894028398491493</v>
      </c>
      <c r="Q224" s="71">
        <v>3.8268134946019301</v>
      </c>
      <c r="R224" s="71">
        <v>0</v>
      </c>
      <c r="S224" s="71">
        <v>8.7411266183097851</v>
      </c>
      <c r="T224" s="72"/>
      <c r="U224" s="71">
        <v>7364386</v>
      </c>
      <c r="V224" s="71">
        <v>1876</v>
      </c>
      <c r="W224" s="71">
        <v>124</v>
      </c>
      <c r="X224" s="71">
        <v>21997</v>
      </c>
      <c r="Y224" s="71">
        <v>24712</v>
      </c>
      <c r="Z224" s="71">
        <v>37370</v>
      </c>
      <c r="AA224" s="71">
        <v>8432</v>
      </c>
      <c r="AB224" s="71">
        <v>65643</v>
      </c>
      <c r="AC224" s="71">
        <v>0</v>
      </c>
      <c r="AD224" s="71">
        <v>8.7411266183097851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9.4949999999999992</v>
      </c>
      <c r="BK224" s="71">
        <v>0</v>
      </c>
      <c r="BL224" s="71">
        <v>13.33</v>
      </c>
      <c r="BM224" s="71">
        <v>0</v>
      </c>
      <c r="BN224" s="72"/>
      <c r="BO224" s="71">
        <v>0</v>
      </c>
      <c r="BP224" s="71">
        <v>0</v>
      </c>
      <c r="BQ224" s="71">
        <v>2</v>
      </c>
      <c r="BR224" s="71">
        <v>0</v>
      </c>
      <c r="BS224" s="71">
        <v>3</v>
      </c>
      <c r="BT224" s="71">
        <v>0</v>
      </c>
      <c r="BU224"/>
      <c r="BV224" s="70">
        <v>22.824999999999999</v>
      </c>
      <c r="BW224" s="70">
        <v>0</v>
      </c>
      <c r="BX224" s="70">
        <v>0</v>
      </c>
      <c r="BY224" s="70">
        <v>0</v>
      </c>
      <c r="BZ224" s="70">
        <v>0</v>
      </c>
      <c r="CA224" s="70">
        <v>0</v>
      </c>
      <c r="CB224" s="70">
        <v>0</v>
      </c>
      <c r="CC224" s="70">
        <v>0</v>
      </c>
      <c r="CD224" s="70">
        <v>0</v>
      </c>
    </row>
    <row r="225" spans="1:82">
      <c r="A225" s="70" t="s">
        <v>1970</v>
      </c>
      <c r="B225" s="70">
        <v>143</v>
      </c>
      <c r="C225" s="70">
        <v>7</v>
      </c>
      <c r="D225" s="70">
        <v>9</v>
      </c>
      <c r="E225" s="70">
        <v>2010</v>
      </c>
      <c r="F225" s="70" t="s">
        <v>177</v>
      </c>
      <c r="G225" s="70" t="s">
        <v>1963</v>
      </c>
      <c r="H225" s="70" t="s">
        <v>1964</v>
      </c>
      <c r="I225" s="148"/>
      <c r="J225" s="71">
        <v>80.505289457634532</v>
      </c>
      <c r="K225" s="71">
        <v>3.253977379776714</v>
      </c>
      <c r="L225" s="71">
        <v>5.4101939189876171</v>
      </c>
      <c r="M225" s="71">
        <v>96.359289707811911</v>
      </c>
      <c r="N225" s="71">
        <v>92.267848672644362</v>
      </c>
      <c r="O225" s="71">
        <v>73.309594584464534</v>
      </c>
      <c r="P225" s="71">
        <v>43.24733914660154</v>
      </c>
      <c r="Q225" s="71">
        <v>3.9802068468043599</v>
      </c>
      <c r="R225" s="71">
        <v>0</v>
      </c>
      <c r="S225" s="71">
        <v>9.918667010164409</v>
      </c>
      <c r="T225" s="72"/>
      <c r="U225" s="71">
        <v>8288942</v>
      </c>
      <c r="V225" s="71">
        <v>1876</v>
      </c>
      <c r="W225" s="71">
        <v>124</v>
      </c>
      <c r="X225" s="71">
        <v>21997</v>
      </c>
      <c r="Y225" s="71">
        <v>24834</v>
      </c>
      <c r="Z225" s="71">
        <v>37232</v>
      </c>
      <c r="AA225" s="71">
        <v>8487</v>
      </c>
      <c r="AB225" s="71">
        <v>65422</v>
      </c>
      <c r="AC225" s="71">
        <v>0</v>
      </c>
      <c r="AD225" s="71">
        <v>9.918667010164409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17.353999999999999</v>
      </c>
      <c r="BK225" s="71">
        <v>0</v>
      </c>
      <c r="BL225" s="71">
        <v>7.7850000000000001</v>
      </c>
      <c r="BM225" s="71">
        <v>0</v>
      </c>
      <c r="BN225" s="72"/>
      <c r="BO225" s="71">
        <v>0</v>
      </c>
      <c r="BP225" s="71">
        <v>0</v>
      </c>
      <c r="BQ225" s="71">
        <v>3</v>
      </c>
      <c r="BR225" s="71">
        <v>0</v>
      </c>
      <c r="BS225" s="71">
        <v>2</v>
      </c>
      <c r="BT225" s="71">
        <v>0</v>
      </c>
      <c r="BU225"/>
      <c r="BV225" s="70">
        <v>25.138999999999999</v>
      </c>
      <c r="BW225" s="70">
        <v>0</v>
      </c>
      <c r="BX225" s="70">
        <v>0</v>
      </c>
      <c r="BY225" s="70">
        <v>0</v>
      </c>
      <c r="BZ225" s="70">
        <v>0</v>
      </c>
      <c r="CA225" s="70">
        <v>0</v>
      </c>
      <c r="CB225" s="70">
        <v>0</v>
      </c>
      <c r="CC225" s="70">
        <v>0</v>
      </c>
      <c r="CD225" s="70">
        <v>0</v>
      </c>
    </row>
    <row r="226" spans="1:82">
      <c r="A226" s="70" t="s">
        <v>1971</v>
      </c>
      <c r="B226" s="70">
        <v>144</v>
      </c>
      <c r="C226" s="70">
        <v>8</v>
      </c>
      <c r="D226" s="70">
        <v>9</v>
      </c>
      <c r="E226" s="70">
        <v>2011</v>
      </c>
      <c r="F226" s="70" t="s">
        <v>178</v>
      </c>
      <c r="G226" s="70" t="s">
        <v>1963</v>
      </c>
      <c r="H226" s="70" t="s">
        <v>1964</v>
      </c>
      <c r="I226" s="148"/>
      <c r="J226" s="71">
        <v>66.907499172645203</v>
      </c>
      <c r="K226" s="71">
        <v>4.4187762003819433</v>
      </c>
      <c r="L226" s="71">
        <v>5.6179116935311324</v>
      </c>
      <c r="M226" s="71">
        <v>104.3593257471328</v>
      </c>
      <c r="N226" s="71">
        <v>93.508458740116538</v>
      </c>
      <c r="O226" s="71">
        <v>72.357853522336299</v>
      </c>
      <c r="P226" s="71">
        <v>41.928282415710889</v>
      </c>
      <c r="Q226" s="71">
        <v>4.5697886081697696</v>
      </c>
      <c r="R226" s="71">
        <v>0</v>
      </c>
      <c r="S226" s="71">
        <v>8.6810754959613234</v>
      </c>
      <c r="T226" s="72"/>
      <c r="U226" s="71">
        <v>6782805</v>
      </c>
      <c r="V226" s="71">
        <v>1876</v>
      </c>
      <c r="W226" s="71">
        <v>124</v>
      </c>
      <c r="X226" s="71">
        <v>21997</v>
      </c>
      <c r="Y226" s="71">
        <v>24987</v>
      </c>
      <c r="Z226" s="71">
        <v>37547</v>
      </c>
      <c r="AA226" s="71">
        <v>8473</v>
      </c>
      <c r="AB226" s="71">
        <v>65118</v>
      </c>
      <c r="AC226" s="71">
        <v>0</v>
      </c>
      <c r="AD226" s="71">
        <v>8.6810754959613234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16.829999999999998</v>
      </c>
      <c r="BK226" s="71">
        <v>0</v>
      </c>
      <c r="BL226" s="71">
        <v>7.4329999999999998</v>
      </c>
      <c r="BM226" s="71">
        <v>0</v>
      </c>
      <c r="BN226" s="72"/>
      <c r="BO226" s="71">
        <v>0</v>
      </c>
      <c r="BP226" s="71">
        <v>0</v>
      </c>
      <c r="BQ226" s="71">
        <v>3</v>
      </c>
      <c r="BR226" s="71">
        <v>0</v>
      </c>
      <c r="BS226" s="71">
        <v>2</v>
      </c>
      <c r="BT226" s="71">
        <v>0</v>
      </c>
      <c r="BU226"/>
      <c r="BV226" s="70">
        <v>24.263000000000002</v>
      </c>
      <c r="BW226" s="70">
        <v>0</v>
      </c>
      <c r="BX226" s="70">
        <v>0</v>
      </c>
      <c r="BY226" s="70">
        <v>0</v>
      </c>
      <c r="BZ226" s="70">
        <v>0</v>
      </c>
      <c r="CA226" s="70">
        <v>0</v>
      </c>
      <c r="CB226" s="70">
        <v>0</v>
      </c>
      <c r="CC226" s="70">
        <v>0</v>
      </c>
      <c r="CD226" s="70">
        <v>0</v>
      </c>
    </row>
    <row r="227" spans="1:82">
      <c r="A227" s="70" t="s">
        <v>1972</v>
      </c>
      <c r="B227" s="70">
        <v>145</v>
      </c>
      <c r="C227" s="70">
        <v>9</v>
      </c>
      <c r="D227" s="70">
        <v>9</v>
      </c>
      <c r="E227" s="70">
        <v>2012</v>
      </c>
      <c r="F227" s="70" t="s">
        <v>179</v>
      </c>
      <c r="G227" s="70" t="s">
        <v>1963</v>
      </c>
      <c r="H227" s="70" t="s">
        <v>1964</v>
      </c>
      <c r="I227" s="148"/>
      <c r="J227" s="71">
        <v>77.965320728014348</v>
      </c>
      <c r="K227" s="71">
        <v>3.9517047189810501</v>
      </c>
      <c r="L227" s="71">
        <v>5.4725036448826581</v>
      </c>
      <c r="M227" s="71">
        <v>110.2515315141971</v>
      </c>
      <c r="N227" s="71">
        <v>95.691334875774473</v>
      </c>
      <c r="O227" s="71">
        <v>72.753999584334181</v>
      </c>
      <c r="P227" s="71">
        <v>42.644588311498687</v>
      </c>
      <c r="Q227" s="71">
        <v>4.9917455671746698</v>
      </c>
      <c r="R227" s="71">
        <v>0</v>
      </c>
      <c r="S227" s="71">
        <v>8.1294738439326384</v>
      </c>
      <c r="T227" s="72"/>
      <c r="U227" s="71">
        <v>8510493</v>
      </c>
      <c r="V227" s="71">
        <v>1876</v>
      </c>
      <c r="W227" s="71">
        <v>124</v>
      </c>
      <c r="X227" s="71">
        <v>21997</v>
      </c>
      <c r="Y227" s="71">
        <v>25295</v>
      </c>
      <c r="Z227" s="71">
        <v>38052</v>
      </c>
      <c r="AA227" s="71">
        <v>8569</v>
      </c>
      <c r="AB227" s="71">
        <v>65469</v>
      </c>
      <c r="AC227" s="71">
        <v>0</v>
      </c>
      <c r="AD227" s="71">
        <v>8.1294738439326384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22.277000000000001</v>
      </c>
      <c r="BK227" s="71">
        <v>0</v>
      </c>
      <c r="BL227" s="71">
        <v>3.5270000000000001</v>
      </c>
      <c r="BM227" s="71">
        <v>0</v>
      </c>
      <c r="BN227" s="72"/>
      <c r="BO227" s="71">
        <v>0</v>
      </c>
      <c r="BP227" s="71">
        <v>0</v>
      </c>
      <c r="BQ227" s="71">
        <v>4</v>
      </c>
      <c r="BR227" s="71">
        <v>0</v>
      </c>
      <c r="BS227" s="71">
        <v>1</v>
      </c>
      <c r="BT227" s="71">
        <v>0</v>
      </c>
      <c r="BU227"/>
      <c r="BV227" s="70">
        <v>25.803999999999998</v>
      </c>
      <c r="BW227" s="70">
        <v>0</v>
      </c>
      <c r="BX227" s="70">
        <v>0</v>
      </c>
      <c r="BY227" s="70">
        <v>0</v>
      </c>
      <c r="BZ227" s="70">
        <v>0</v>
      </c>
      <c r="CA227" s="70">
        <v>0</v>
      </c>
      <c r="CB227" s="70">
        <v>0</v>
      </c>
      <c r="CC227" s="70">
        <v>0</v>
      </c>
      <c r="CD227" s="70">
        <v>0</v>
      </c>
    </row>
    <row r="228" spans="1:82">
      <c r="A228" s="70" t="s">
        <v>1973</v>
      </c>
      <c r="B228" s="70">
        <v>146</v>
      </c>
      <c r="C228" s="70">
        <v>10</v>
      </c>
      <c r="D228" s="70">
        <v>9</v>
      </c>
      <c r="E228" s="70">
        <v>2013</v>
      </c>
      <c r="F228" s="70" t="s">
        <v>180</v>
      </c>
      <c r="G228" s="70" t="s">
        <v>1963</v>
      </c>
      <c r="H228" s="70" t="s">
        <v>1964</v>
      </c>
      <c r="I228" s="148"/>
      <c r="J228" s="71">
        <v>78.198264486515797</v>
      </c>
      <c r="K228" s="71">
        <v>3.358083575733914</v>
      </c>
      <c r="L228" s="71">
        <v>5.0495795327545618</v>
      </c>
      <c r="M228" s="71">
        <v>109.762630551236</v>
      </c>
      <c r="N228" s="71">
        <v>87.239693786546269</v>
      </c>
      <c r="O228" s="71">
        <v>70.537660766432779</v>
      </c>
      <c r="P228" s="71">
        <v>43.144958176066872</v>
      </c>
      <c r="Q228" s="71">
        <v>5.0368865547630701</v>
      </c>
      <c r="R228" s="71">
        <v>0</v>
      </c>
      <c r="S228" s="71">
        <v>5.2630981492389859</v>
      </c>
      <c r="T228" s="72"/>
      <c r="U228" s="71">
        <v>8804788</v>
      </c>
      <c r="V228" s="71">
        <v>1876</v>
      </c>
      <c r="W228" s="71">
        <v>124</v>
      </c>
      <c r="X228" s="71">
        <v>21997</v>
      </c>
      <c r="Y228" s="71">
        <v>25520</v>
      </c>
      <c r="Z228" s="71">
        <v>38540</v>
      </c>
      <c r="AA228" s="71">
        <v>8637</v>
      </c>
      <c r="AB228" s="71">
        <v>65114</v>
      </c>
      <c r="AC228" s="71">
        <v>0</v>
      </c>
      <c r="AD228" s="71">
        <v>5.2630981492389859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24.998000000000001</v>
      </c>
      <c r="BK228" s="71">
        <v>0</v>
      </c>
      <c r="BL228" s="71">
        <v>7.4119999999999999</v>
      </c>
      <c r="BM228" s="71">
        <v>0</v>
      </c>
      <c r="BN228" s="72"/>
      <c r="BO228" s="71">
        <v>0</v>
      </c>
      <c r="BP228" s="71">
        <v>0</v>
      </c>
      <c r="BQ228" s="71">
        <v>4</v>
      </c>
      <c r="BR228" s="71">
        <v>0</v>
      </c>
      <c r="BS228" s="71">
        <v>2</v>
      </c>
      <c r="BT228" s="71">
        <v>0</v>
      </c>
      <c r="BU228"/>
      <c r="BV228" s="70">
        <v>32.409999999999997</v>
      </c>
      <c r="BW228" s="70">
        <v>0</v>
      </c>
      <c r="BX228" s="70">
        <v>0</v>
      </c>
      <c r="BY228" s="70">
        <v>0</v>
      </c>
      <c r="BZ228" s="70">
        <v>0</v>
      </c>
      <c r="CA228" s="70">
        <v>0</v>
      </c>
      <c r="CB228" s="70">
        <v>0</v>
      </c>
      <c r="CC228" s="70">
        <v>0</v>
      </c>
      <c r="CD228" s="70">
        <v>0</v>
      </c>
    </row>
    <row r="229" spans="1:82">
      <c r="A229" s="70" t="s">
        <v>1974</v>
      </c>
      <c r="B229" s="70">
        <v>147</v>
      </c>
      <c r="C229" s="70">
        <v>11</v>
      </c>
      <c r="D229" s="70">
        <v>9</v>
      </c>
      <c r="E229" s="70">
        <v>2014</v>
      </c>
      <c r="F229" s="70" t="s">
        <v>181</v>
      </c>
      <c r="G229" s="70" t="s">
        <v>1963</v>
      </c>
      <c r="H229" s="70" t="s">
        <v>1964</v>
      </c>
      <c r="I229" s="148"/>
      <c r="J229" s="71">
        <v>95.409880714721396</v>
      </c>
      <c r="K229" s="71">
        <v>3.5978347305208982</v>
      </c>
      <c r="L229" s="71">
        <v>3.0981659647474582</v>
      </c>
      <c r="M229" s="71">
        <v>108.552059218412</v>
      </c>
      <c r="N229" s="71">
        <v>83.847877545520006</v>
      </c>
      <c r="O229" s="71">
        <v>68.969861106882021</v>
      </c>
      <c r="P229" s="71">
        <v>44.252972993492129</v>
      </c>
      <c r="Q229" s="71">
        <v>4.7833122733984004</v>
      </c>
      <c r="R229" s="71">
        <v>0</v>
      </c>
      <c r="S229" s="71">
        <v>4.2835164460586883</v>
      </c>
      <c r="T229" s="72"/>
      <c r="U229" s="71">
        <v>11730715</v>
      </c>
      <c r="V229" s="71">
        <v>1741</v>
      </c>
      <c r="W229" s="71">
        <v>65</v>
      </c>
      <c r="X229" s="71">
        <v>23305</v>
      </c>
      <c r="Y229" s="71">
        <v>25579</v>
      </c>
      <c r="Z229" s="71">
        <v>39689</v>
      </c>
      <c r="AA229" s="71">
        <v>8813</v>
      </c>
      <c r="AB229" s="71">
        <v>64450</v>
      </c>
      <c r="AC229" s="71">
        <v>0</v>
      </c>
      <c r="AD229" s="71">
        <v>4.2835164460586883</v>
      </c>
      <c r="AE229" s="72"/>
      <c r="AF229" s="71"/>
      <c r="AG229" s="71"/>
      <c r="AH229" s="71"/>
      <c r="AI229" s="71"/>
      <c r="AJ229" s="71"/>
      <c r="AK229" s="71"/>
      <c r="AL229" s="71"/>
      <c r="AM229" s="71"/>
      <c r="AN229" s="71"/>
      <c r="AO229" s="71"/>
      <c r="AP229" s="71"/>
      <c r="AQ229" s="72"/>
      <c r="AR229" s="71">
        <v>1141</v>
      </c>
      <c r="AS229" s="71">
        <v>182</v>
      </c>
      <c r="AT229" s="71">
        <v>0</v>
      </c>
      <c r="AU229" s="71">
        <v>0</v>
      </c>
      <c r="AV229" s="71">
        <v>0</v>
      </c>
      <c r="AW229" s="71">
        <v>0</v>
      </c>
      <c r="AX229" s="71"/>
      <c r="AY229" s="72"/>
      <c r="AZ229" s="71">
        <v>4670</v>
      </c>
      <c r="BA229" s="71">
        <v>6340</v>
      </c>
      <c r="BB229" s="71">
        <v>0</v>
      </c>
      <c r="BC229" s="71">
        <v>0</v>
      </c>
      <c r="BD229" s="71">
        <v>0</v>
      </c>
      <c r="BE229" s="71">
        <v>0</v>
      </c>
      <c r="BF229" s="71"/>
      <c r="BG229" s="72"/>
      <c r="BH229" s="71">
        <v>0</v>
      </c>
      <c r="BI229" s="71">
        <v>0</v>
      </c>
      <c r="BJ229" s="71">
        <v>26.361000000000001</v>
      </c>
      <c r="BK229" s="71">
        <v>0</v>
      </c>
      <c r="BL229" s="71">
        <v>7.1959999999999997</v>
      </c>
      <c r="BM229" s="71">
        <v>0</v>
      </c>
      <c r="BN229" s="72"/>
      <c r="BO229" s="71">
        <v>0</v>
      </c>
      <c r="BP229" s="71">
        <v>0</v>
      </c>
      <c r="BQ229" s="71">
        <v>4</v>
      </c>
      <c r="BR229" s="71">
        <v>0</v>
      </c>
      <c r="BS229" s="71">
        <v>2</v>
      </c>
      <c r="BT229" s="71">
        <v>0</v>
      </c>
      <c r="BU229"/>
      <c r="BV229" s="70">
        <v>33.557000000000002</v>
      </c>
      <c r="BW229" s="70">
        <v>0</v>
      </c>
      <c r="BX229" s="70">
        <v>0</v>
      </c>
      <c r="BY229" s="70">
        <v>0</v>
      </c>
      <c r="BZ229" s="70">
        <v>0</v>
      </c>
      <c r="CA229" s="70">
        <v>0</v>
      </c>
      <c r="CB229" s="70">
        <v>0</v>
      </c>
      <c r="CC229" s="70">
        <v>0</v>
      </c>
      <c r="CD229" s="70">
        <v>0</v>
      </c>
    </row>
    <row r="230" spans="1:82">
      <c r="A230" s="70" t="s">
        <v>1975</v>
      </c>
      <c r="B230" s="70">
        <v>148</v>
      </c>
      <c r="C230" s="70">
        <v>12</v>
      </c>
      <c r="D230" s="70">
        <v>9</v>
      </c>
      <c r="E230" s="70">
        <v>2015</v>
      </c>
      <c r="F230" s="70" t="s">
        <v>182</v>
      </c>
      <c r="G230" s="70" t="s">
        <v>1963</v>
      </c>
      <c r="H230" s="70" t="s">
        <v>1964</v>
      </c>
      <c r="I230" s="148"/>
      <c r="J230" s="71">
        <v>80.644996949328529</v>
      </c>
      <c r="K230" s="71">
        <v>3.4886088563048272</v>
      </c>
      <c r="L230" s="71">
        <v>3.6409198393736291</v>
      </c>
      <c r="M230" s="71">
        <v>103.4767421923537</v>
      </c>
      <c r="N230" s="71">
        <v>75.914063662129436</v>
      </c>
      <c r="O230" s="71">
        <v>67.081775029650061</v>
      </c>
      <c r="P230" s="71">
        <v>44.23768246611175</v>
      </c>
      <c r="Q230" s="71">
        <v>4.65523650866567</v>
      </c>
      <c r="R230" s="71">
        <v>0</v>
      </c>
      <c r="S230" s="71">
        <v>6.302123049521712</v>
      </c>
      <c r="T230" s="72"/>
      <c r="U230" s="71">
        <v>11365224</v>
      </c>
      <c r="V230" s="71">
        <v>1741</v>
      </c>
      <c r="W230" s="71">
        <v>65</v>
      </c>
      <c r="X230" s="71">
        <v>23305</v>
      </c>
      <c r="Y230" s="71">
        <v>25753</v>
      </c>
      <c r="Z230" s="71">
        <v>38974</v>
      </c>
      <c r="AA230" s="71">
        <v>8803</v>
      </c>
      <c r="AB230" s="71">
        <v>64074</v>
      </c>
      <c r="AC230" s="71">
        <v>0</v>
      </c>
      <c r="AD230" s="71">
        <v>6.302123049521712</v>
      </c>
      <c r="AE230" s="72"/>
      <c r="AF230" s="71">
        <v>59970705.142226227</v>
      </c>
      <c r="AG230" s="71">
        <v>2894474.2427529702</v>
      </c>
      <c r="AH230" s="71">
        <v>737653.17217235046</v>
      </c>
      <c r="AI230" s="71">
        <v>140069744.02278861</v>
      </c>
      <c r="AJ230" s="71">
        <v>112707361.007487</v>
      </c>
      <c r="AK230" s="71">
        <v>0</v>
      </c>
      <c r="AL230" s="71">
        <v>0</v>
      </c>
      <c r="AM230" s="71">
        <v>8781072.9196790215</v>
      </c>
      <c r="AN230" s="71">
        <v>0</v>
      </c>
      <c r="AO230" s="71">
        <v>0</v>
      </c>
      <c r="AP230" s="71">
        <v>325161010.50710618</v>
      </c>
      <c r="AQ230" s="72"/>
      <c r="AR230" s="71">
        <v>1249</v>
      </c>
      <c r="AS230" s="71">
        <v>261</v>
      </c>
      <c r="AT230" s="71">
        <v>0</v>
      </c>
      <c r="AU230" s="71">
        <v>0</v>
      </c>
      <c r="AV230" s="71">
        <v>0</v>
      </c>
      <c r="AW230" s="71">
        <v>0</v>
      </c>
      <c r="AX230" s="71"/>
      <c r="AY230" s="72"/>
      <c r="AZ230" s="71">
        <v>5171</v>
      </c>
      <c r="BA230" s="71">
        <v>9107.7999999999993</v>
      </c>
      <c r="BB230" s="71">
        <v>0</v>
      </c>
      <c r="BC230" s="71">
        <v>0</v>
      </c>
      <c r="BD230" s="71">
        <v>0</v>
      </c>
      <c r="BE230" s="71">
        <v>0</v>
      </c>
      <c r="BF230" s="71"/>
      <c r="BG230" s="72"/>
      <c r="BH230" s="71">
        <v>0</v>
      </c>
      <c r="BI230" s="71">
        <v>0</v>
      </c>
      <c r="BJ230" s="71">
        <v>18.745000000000001</v>
      </c>
      <c r="BK230" s="71">
        <v>0</v>
      </c>
      <c r="BL230" s="71">
        <v>4.0490000000000004</v>
      </c>
      <c r="BM230" s="71">
        <v>0</v>
      </c>
      <c r="BN230" s="72"/>
      <c r="BO230" s="71">
        <v>0</v>
      </c>
      <c r="BP230" s="71">
        <v>0</v>
      </c>
      <c r="BQ230" s="71">
        <v>3</v>
      </c>
      <c r="BR230" s="71">
        <v>0</v>
      </c>
      <c r="BS230" s="71">
        <v>1</v>
      </c>
      <c r="BT230" s="71">
        <v>0</v>
      </c>
      <c r="BU230"/>
      <c r="BV230" s="70">
        <v>22.794</v>
      </c>
      <c r="BW230" s="70">
        <v>0</v>
      </c>
      <c r="BX230" s="70">
        <v>0</v>
      </c>
      <c r="BY230" s="70">
        <v>0</v>
      </c>
      <c r="BZ230" s="70">
        <v>0</v>
      </c>
      <c r="CA230" s="70">
        <v>0</v>
      </c>
      <c r="CB230" s="70">
        <v>0</v>
      </c>
      <c r="CC230" s="70">
        <v>0</v>
      </c>
      <c r="CD230" s="70">
        <v>0</v>
      </c>
    </row>
    <row r="231" spans="1:82">
      <c r="A231" s="70" t="s">
        <v>1976</v>
      </c>
      <c r="B231" s="70">
        <v>149</v>
      </c>
      <c r="C231" s="70">
        <v>13</v>
      </c>
      <c r="D231" s="70">
        <v>9</v>
      </c>
      <c r="E231" s="70">
        <v>2016</v>
      </c>
      <c r="F231" s="70" t="s">
        <v>155</v>
      </c>
      <c r="G231" s="70" t="s">
        <v>1963</v>
      </c>
      <c r="H231" s="70" t="s">
        <v>1964</v>
      </c>
      <c r="I231" s="148"/>
      <c r="J231" s="71">
        <v>71.376807285159614</v>
      </c>
      <c r="K231" s="71">
        <v>3.5108970019428467</v>
      </c>
      <c r="L231" s="71">
        <v>3.8549737227436034</v>
      </c>
      <c r="M231" s="71">
        <v>89.770677729239381</v>
      </c>
      <c r="N231" s="71">
        <v>75.863057075105644</v>
      </c>
      <c r="O231" s="71">
        <v>66.421895304178079</v>
      </c>
      <c r="P231" s="71">
        <v>43.811095679425506</v>
      </c>
      <c r="Q231" s="71">
        <v>4.4994014381838996</v>
      </c>
      <c r="R231" s="71">
        <v>0</v>
      </c>
      <c r="S231" s="71">
        <v>4.4931408663558887</v>
      </c>
      <c r="T231" s="72"/>
      <c r="U231" s="71">
        <v>9324809</v>
      </c>
      <c r="V231" s="71">
        <v>1741</v>
      </c>
      <c r="W231" s="71">
        <v>65</v>
      </c>
      <c r="X231" s="71">
        <v>23305</v>
      </c>
      <c r="Y231" s="71">
        <v>26124</v>
      </c>
      <c r="Z231" s="71">
        <v>39065</v>
      </c>
      <c r="AA231" s="71">
        <v>9017</v>
      </c>
      <c r="AB231" s="71">
        <v>63702</v>
      </c>
      <c r="AC231" s="71">
        <v>0</v>
      </c>
      <c r="AD231" s="71">
        <v>4.4931408663558887</v>
      </c>
      <c r="AE231" s="72"/>
      <c r="AF231" s="71">
        <v>50255749.042219423</v>
      </c>
      <c r="AG231" s="71">
        <v>2748710.656531509</v>
      </c>
      <c r="AH231" s="71">
        <v>593270.11227168934</v>
      </c>
      <c r="AI231" s="71">
        <v>138872470.03228489</v>
      </c>
      <c r="AJ231" s="71">
        <v>108761720.3586323</v>
      </c>
      <c r="AK231" s="71">
        <v>0</v>
      </c>
      <c r="AL231" s="71">
        <v>0</v>
      </c>
      <c r="AM231" s="71">
        <v>8736874.3049622793</v>
      </c>
      <c r="AN231" s="71">
        <v>0</v>
      </c>
      <c r="AO231" s="71">
        <v>0</v>
      </c>
      <c r="AP231" s="71">
        <v>309968794.5069021</v>
      </c>
      <c r="AQ231" s="72"/>
      <c r="AR231" s="71">
        <v>1354</v>
      </c>
      <c r="AS231" s="71">
        <v>302</v>
      </c>
      <c r="AT231" s="71">
        <v>0</v>
      </c>
      <c r="AU231" s="71">
        <v>0</v>
      </c>
      <c r="AV231" s="71">
        <v>0</v>
      </c>
      <c r="AW231" s="71">
        <v>0</v>
      </c>
      <c r="AX231" s="71"/>
      <c r="AY231" s="72"/>
      <c r="AZ231" s="71">
        <v>5708.1</v>
      </c>
      <c r="BA231" s="71">
        <v>11084.7</v>
      </c>
      <c r="BB231" s="71">
        <v>0</v>
      </c>
      <c r="BC231" s="71">
        <v>0</v>
      </c>
      <c r="BD231" s="71">
        <v>0</v>
      </c>
      <c r="BE231" s="71">
        <v>0</v>
      </c>
      <c r="BF231" s="71"/>
      <c r="BG231" s="72"/>
      <c r="BH231" s="71">
        <v>0</v>
      </c>
      <c r="BI231" s="71">
        <v>0</v>
      </c>
      <c r="BJ231" s="71">
        <v>18.431999999999999</v>
      </c>
      <c r="BK231" s="71">
        <v>0</v>
      </c>
      <c r="BL231" s="71">
        <v>4.2300000000000004</v>
      </c>
      <c r="BM231" s="71">
        <v>0</v>
      </c>
      <c r="BN231" s="72"/>
      <c r="BO231" s="71">
        <v>0</v>
      </c>
      <c r="BP231" s="71">
        <v>0</v>
      </c>
      <c r="BQ231" s="71">
        <v>3</v>
      </c>
      <c r="BR231" s="71">
        <v>0</v>
      </c>
      <c r="BS231" s="71">
        <v>1</v>
      </c>
      <c r="BT231" s="71">
        <v>0</v>
      </c>
      <c r="BU231"/>
      <c r="BV231" s="70">
        <v>22.661999999999999</v>
      </c>
      <c r="BW231" s="70">
        <v>0</v>
      </c>
      <c r="BX231" s="70">
        <v>0</v>
      </c>
      <c r="BY231" s="70">
        <v>0</v>
      </c>
      <c r="BZ231" s="70">
        <v>0</v>
      </c>
      <c r="CA231" s="70">
        <v>0</v>
      </c>
      <c r="CB231" s="70">
        <v>0</v>
      </c>
      <c r="CC231" s="70">
        <v>0</v>
      </c>
      <c r="CD231" s="70">
        <v>0</v>
      </c>
    </row>
    <row r="232" spans="1:82">
      <c r="A232" s="70" t="s">
        <v>1977</v>
      </c>
      <c r="B232" s="70">
        <v>150</v>
      </c>
      <c r="C232" s="70">
        <v>14</v>
      </c>
      <c r="D232" s="70">
        <v>9</v>
      </c>
      <c r="E232" s="70">
        <v>2017</v>
      </c>
      <c r="F232" s="70" t="s">
        <v>156</v>
      </c>
      <c r="G232" s="70" t="s">
        <v>1963</v>
      </c>
      <c r="H232" s="70" t="s">
        <v>1964</v>
      </c>
      <c r="I232" s="148"/>
      <c r="J232" s="71">
        <v>78.779313562504541</v>
      </c>
      <c r="K232" s="71">
        <v>3.5844761155928775</v>
      </c>
      <c r="L232" s="71">
        <v>3.5861436388892396</v>
      </c>
      <c r="M232" s="71">
        <v>88.965328942023831</v>
      </c>
      <c r="N232" s="71">
        <v>77.431518776183353</v>
      </c>
      <c r="O232" s="71">
        <v>65.744477158210046</v>
      </c>
      <c r="P232" s="71">
        <v>43.837728483605744</v>
      </c>
      <c r="Q232" s="71">
        <v>4.31898735635344</v>
      </c>
      <c r="R232" s="71">
        <v>0</v>
      </c>
      <c r="S232" s="71">
        <v>3.6695038942765827</v>
      </c>
      <c r="T232" s="72"/>
      <c r="U232" s="71">
        <v>10965639</v>
      </c>
      <c r="V232" s="71">
        <v>1741</v>
      </c>
      <c r="W232" s="71">
        <v>65</v>
      </c>
      <c r="X232" s="71">
        <v>23305</v>
      </c>
      <c r="Y232" s="71">
        <v>26066</v>
      </c>
      <c r="Z232" s="71">
        <v>39308</v>
      </c>
      <c r="AA232" s="71">
        <v>9080</v>
      </c>
      <c r="AB232" s="71">
        <v>63233</v>
      </c>
      <c r="AC232" s="71">
        <v>0</v>
      </c>
      <c r="AD232" s="71">
        <v>3.6695038942765832</v>
      </c>
      <c r="AE232" s="72"/>
      <c r="AF232" s="71">
        <v>59164797.463097669</v>
      </c>
      <c r="AG232" s="71">
        <v>2844821.1640691301</v>
      </c>
      <c r="AH232" s="71">
        <v>756048.35018338892</v>
      </c>
      <c r="AI232" s="71">
        <v>141109890.7102814</v>
      </c>
      <c r="AJ232" s="71">
        <v>114575672.8423515</v>
      </c>
      <c r="AK232" s="71">
        <v>0</v>
      </c>
      <c r="AL232" s="71">
        <v>0</v>
      </c>
      <c r="AM232" s="71">
        <v>8686120.060598908</v>
      </c>
      <c r="AN232" s="71">
        <v>0</v>
      </c>
      <c r="AO232" s="71">
        <v>0</v>
      </c>
      <c r="AP232" s="71">
        <v>327137350.59058201</v>
      </c>
      <c r="AQ232" s="72"/>
      <c r="AR232" s="71">
        <v>1432</v>
      </c>
      <c r="AS232" s="71">
        <v>332</v>
      </c>
      <c r="AT232" s="71">
        <v>0</v>
      </c>
      <c r="AU232" s="71">
        <v>0</v>
      </c>
      <c r="AV232" s="71">
        <v>0</v>
      </c>
      <c r="AW232" s="71">
        <v>0</v>
      </c>
      <c r="AX232" s="71"/>
      <c r="AY232" s="72"/>
      <c r="AZ232" s="71">
        <v>6096.2000000000007</v>
      </c>
      <c r="BA232" s="71">
        <v>11706.4</v>
      </c>
      <c r="BB232" s="71">
        <v>0</v>
      </c>
      <c r="BC232" s="71">
        <v>0</v>
      </c>
      <c r="BD232" s="71">
        <v>0</v>
      </c>
      <c r="BE232" s="71">
        <v>0</v>
      </c>
      <c r="BF232" s="71"/>
      <c r="BG232" s="72"/>
      <c r="BH232" s="71">
        <v>0</v>
      </c>
      <c r="BI232" s="71">
        <v>0</v>
      </c>
      <c r="BJ232" s="71">
        <v>18.867000000000001</v>
      </c>
      <c r="BK232" s="71">
        <v>0</v>
      </c>
      <c r="BL232" s="71">
        <v>4.1870000000000003</v>
      </c>
      <c r="BM232" s="71">
        <v>0</v>
      </c>
      <c r="BN232" s="72"/>
      <c r="BO232" s="71">
        <v>0</v>
      </c>
      <c r="BP232" s="71">
        <v>0</v>
      </c>
      <c r="BQ232" s="71">
        <v>3</v>
      </c>
      <c r="BR232" s="71">
        <v>0</v>
      </c>
      <c r="BS232" s="71">
        <v>1</v>
      </c>
      <c r="BT232" s="71">
        <v>0</v>
      </c>
      <c r="BU232"/>
      <c r="BV232" s="70">
        <v>23.053999999999998</v>
      </c>
      <c r="BW232" s="70">
        <v>0</v>
      </c>
      <c r="BX232" s="70">
        <v>0</v>
      </c>
      <c r="BY232" s="70">
        <v>0</v>
      </c>
      <c r="BZ232" s="70">
        <v>0</v>
      </c>
      <c r="CA232" s="70">
        <v>0</v>
      </c>
      <c r="CB232" s="70">
        <v>0</v>
      </c>
      <c r="CC232" s="70">
        <v>0</v>
      </c>
      <c r="CD232" s="70">
        <v>0</v>
      </c>
    </row>
    <row r="233" spans="1:82">
      <c r="A233" s="70" t="s">
        <v>1978</v>
      </c>
      <c r="B233" s="70">
        <v>151</v>
      </c>
      <c r="C233" s="70">
        <v>15</v>
      </c>
      <c r="D233" s="70">
        <v>9</v>
      </c>
      <c r="E233" s="70">
        <v>2018</v>
      </c>
      <c r="F233" s="70" t="s">
        <v>183</v>
      </c>
      <c r="G233" s="70" t="s">
        <v>1963</v>
      </c>
      <c r="H233" s="70" t="s">
        <v>1964</v>
      </c>
      <c r="I233" s="148"/>
      <c r="J233" s="71">
        <v>79.229202055925384</v>
      </c>
      <c r="K233" s="71">
        <v>3.3464672090293677</v>
      </c>
      <c r="L233" s="71">
        <v>3.3395474068058171</v>
      </c>
      <c r="M233" s="71">
        <v>90.349436523308</v>
      </c>
      <c r="N233" s="71">
        <v>70.764401106715113</v>
      </c>
      <c r="O233" s="71">
        <v>64.560156744021313</v>
      </c>
      <c r="P233" s="71">
        <v>43.702490094702057</v>
      </c>
      <c r="Q233" s="71">
        <v>3.9761332012734099</v>
      </c>
      <c r="R233" s="71">
        <v>0</v>
      </c>
      <c r="S233" s="71">
        <v>5.0002214461204106</v>
      </c>
      <c r="T233" s="72"/>
      <c r="U233" s="71">
        <v>11508849</v>
      </c>
      <c r="V233" s="71">
        <v>1741</v>
      </c>
      <c r="W233" s="71">
        <v>65</v>
      </c>
      <c r="X233" s="71">
        <v>23305</v>
      </c>
      <c r="Y233" s="71">
        <v>26261</v>
      </c>
      <c r="Z233" s="71">
        <v>39339</v>
      </c>
      <c r="AA233" s="71">
        <v>9143</v>
      </c>
      <c r="AB233" s="71">
        <v>62734</v>
      </c>
      <c r="AC233" s="71">
        <v>0</v>
      </c>
      <c r="AD233" s="71">
        <v>5.0002214461204106</v>
      </c>
      <c r="AE233" s="72"/>
      <c r="AF233" s="71">
        <v>59865782.732711203</v>
      </c>
      <c r="AG233" s="71">
        <v>2527348.0643951222</v>
      </c>
      <c r="AH233" s="71">
        <v>713000.73386243428</v>
      </c>
      <c r="AI233" s="71">
        <v>136154134.45549321</v>
      </c>
      <c r="AJ233" s="71">
        <v>103408696.315403</v>
      </c>
      <c r="AK233" s="71">
        <v>0</v>
      </c>
      <c r="AL233" s="71">
        <v>0</v>
      </c>
      <c r="AM233" s="71">
        <v>8635404.7793845795</v>
      </c>
      <c r="AN233" s="71">
        <v>0</v>
      </c>
      <c r="AO233" s="71">
        <v>0</v>
      </c>
      <c r="AP233" s="71">
        <v>311304367.08124954</v>
      </c>
      <c r="AQ233" s="72"/>
      <c r="AR233" s="71">
        <v>1526</v>
      </c>
      <c r="AS233" s="71">
        <v>368</v>
      </c>
      <c r="AT233" s="71">
        <v>0</v>
      </c>
      <c r="AU233" s="71">
        <v>0</v>
      </c>
      <c r="AV233" s="71">
        <v>0</v>
      </c>
      <c r="AW233" s="71">
        <v>0</v>
      </c>
      <c r="AX233" s="71"/>
      <c r="AY233" s="72"/>
      <c r="AZ233" s="71">
        <v>6566.5</v>
      </c>
      <c r="BA233" s="71">
        <v>12476</v>
      </c>
      <c r="BB233" s="71">
        <v>0</v>
      </c>
      <c r="BC233" s="71">
        <v>0</v>
      </c>
      <c r="BD233" s="71">
        <v>0</v>
      </c>
      <c r="BE233" s="71">
        <v>0</v>
      </c>
      <c r="BF233" s="71"/>
      <c r="BG233" s="72"/>
      <c r="BH233" s="71">
        <v>0</v>
      </c>
      <c r="BI233" s="71">
        <v>0</v>
      </c>
      <c r="BJ233" s="71">
        <v>20.221</v>
      </c>
      <c r="BK233" s="71">
        <v>0</v>
      </c>
      <c r="BL233" s="71">
        <v>4.1280000000000001</v>
      </c>
      <c r="BM233" s="71">
        <v>0</v>
      </c>
      <c r="BN233" s="72"/>
      <c r="BO233" s="71">
        <v>0</v>
      </c>
      <c r="BP233" s="71">
        <v>0</v>
      </c>
      <c r="BQ233" s="71">
        <v>3</v>
      </c>
      <c r="BR233" s="71">
        <v>0</v>
      </c>
      <c r="BS233" s="71">
        <v>1</v>
      </c>
      <c r="BT233" s="71">
        <v>0</v>
      </c>
      <c r="BU233"/>
      <c r="BV233" s="70">
        <v>24.349</v>
      </c>
      <c r="BW233" s="70">
        <v>0</v>
      </c>
      <c r="BX233" s="70">
        <v>0</v>
      </c>
      <c r="BY233" s="70">
        <v>0</v>
      </c>
      <c r="BZ233" s="70">
        <v>0</v>
      </c>
      <c r="CA233" s="70">
        <v>0</v>
      </c>
      <c r="CB233" s="70">
        <v>0</v>
      </c>
      <c r="CC233" s="70">
        <v>0</v>
      </c>
      <c r="CD233" s="70">
        <v>0</v>
      </c>
    </row>
    <row r="234" spans="1:82">
      <c r="A234" s="70" t="s">
        <v>1979</v>
      </c>
      <c r="B234" s="70">
        <v>152</v>
      </c>
      <c r="C234" s="70">
        <v>16</v>
      </c>
      <c r="D234" s="70">
        <v>9</v>
      </c>
      <c r="E234" s="70">
        <v>2019</v>
      </c>
      <c r="F234" s="70" t="s">
        <v>158</v>
      </c>
      <c r="G234" s="70" t="s">
        <v>1963</v>
      </c>
      <c r="H234" s="70" t="s">
        <v>1964</v>
      </c>
      <c r="I234" s="148"/>
      <c r="J234" s="71">
        <v>74.701360717090964</v>
      </c>
      <c r="K234" s="71">
        <v>3.0025400249442735</v>
      </c>
      <c r="L234" s="71">
        <v>3.3574974738499037</v>
      </c>
      <c r="M234" s="71">
        <v>86.126301870125033</v>
      </c>
      <c r="N234" s="71">
        <v>69.421188742198467</v>
      </c>
      <c r="O234" s="71">
        <v>63.130621945373058</v>
      </c>
      <c r="P234" s="71">
        <v>44.007993585075845</v>
      </c>
      <c r="Q234" s="71">
        <v>3.8473853476886202</v>
      </c>
      <c r="R234" s="71">
        <v>0</v>
      </c>
      <c r="S234" s="71">
        <v>9.4921747194812536</v>
      </c>
      <c r="T234" s="72"/>
      <c r="U234" s="71">
        <v>11355415</v>
      </c>
      <c r="V234" s="71">
        <v>1741</v>
      </c>
      <c r="W234" s="71">
        <v>65</v>
      </c>
      <c r="X234" s="71">
        <v>23305</v>
      </c>
      <c r="Y234" s="71">
        <v>26542</v>
      </c>
      <c r="Z234" s="71">
        <v>39524</v>
      </c>
      <c r="AA234" s="71">
        <v>9138</v>
      </c>
      <c r="AB234" s="71">
        <v>62346</v>
      </c>
      <c r="AC234" s="71">
        <v>0</v>
      </c>
      <c r="AD234" s="71">
        <v>9.4921747194812536</v>
      </c>
      <c r="AE234" s="72"/>
      <c r="AF234" s="71">
        <v>57399108.358850427</v>
      </c>
      <c r="AG234" s="71">
        <v>2436676.831187197</v>
      </c>
      <c r="AH234" s="71">
        <v>765820.69288795046</v>
      </c>
      <c r="AI234" s="71">
        <v>140561994.46018749</v>
      </c>
      <c r="AJ234" s="71">
        <v>113073410.52942421</v>
      </c>
      <c r="AK234" s="71">
        <v>0</v>
      </c>
      <c r="AL234" s="71">
        <v>0</v>
      </c>
      <c r="AM234" s="71">
        <v>8491055.8595632836</v>
      </c>
      <c r="AN234" s="71">
        <v>0</v>
      </c>
      <c r="AO234" s="71">
        <v>0</v>
      </c>
      <c r="AP234" s="71">
        <v>322728066.73210055</v>
      </c>
      <c r="AQ234" s="72"/>
      <c r="AR234" s="71">
        <v>1639</v>
      </c>
      <c r="AS234" s="71">
        <v>412</v>
      </c>
      <c r="AT234" s="71">
        <v>0</v>
      </c>
      <c r="AU234" s="71">
        <v>0</v>
      </c>
      <c r="AV234" s="71">
        <v>0</v>
      </c>
      <c r="AW234" s="71">
        <v>0</v>
      </c>
      <c r="AX234" s="71"/>
      <c r="AY234" s="72"/>
      <c r="AZ234" s="71">
        <v>7094.3000000000047</v>
      </c>
      <c r="BA234" s="71">
        <v>13476.899999999991</v>
      </c>
      <c r="BB234" s="71">
        <v>0</v>
      </c>
      <c r="BC234" s="71">
        <v>0</v>
      </c>
      <c r="BD234" s="71">
        <v>0</v>
      </c>
      <c r="BE234" s="71">
        <v>0</v>
      </c>
      <c r="BF234" s="71"/>
      <c r="BG234" s="72"/>
      <c r="BH234" s="71">
        <v>0</v>
      </c>
      <c r="BI234" s="71">
        <v>0</v>
      </c>
      <c r="BJ234" s="71">
        <v>22.364999999999998</v>
      </c>
      <c r="BK234" s="71">
        <v>0</v>
      </c>
      <c r="BL234" s="71">
        <v>3.851</v>
      </c>
      <c r="BM234" s="71">
        <v>0</v>
      </c>
      <c r="BN234" s="72"/>
      <c r="BO234" s="71">
        <v>0</v>
      </c>
      <c r="BP234" s="71">
        <v>0</v>
      </c>
      <c r="BQ234" s="71">
        <v>4</v>
      </c>
      <c r="BR234" s="71">
        <v>0</v>
      </c>
      <c r="BS234" s="71">
        <v>1</v>
      </c>
      <c r="BT234" s="71">
        <v>0</v>
      </c>
      <c r="BU234"/>
      <c r="BV234" s="70">
        <v>26.216000000000001</v>
      </c>
      <c r="BW234" s="70">
        <v>0</v>
      </c>
      <c r="BX234" s="70">
        <v>0</v>
      </c>
      <c r="BY234" s="70">
        <v>0</v>
      </c>
      <c r="BZ234" s="70">
        <v>0</v>
      </c>
      <c r="CA234" s="70">
        <v>0</v>
      </c>
      <c r="CB234" s="70">
        <v>0</v>
      </c>
      <c r="CC234" s="70">
        <v>0</v>
      </c>
      <c r="CD234" s="70">
        <v>0</v>
      </c>
    </row>
    <row r="235" spans="1:82">
      <c r="A235" s="70" t="s">
        <v>1980</v>
      </c>
      <c r="B235" s="70">
        <v>153</v>
      </c>
      <c r="C235" s="70">
        <v>17</v>
      </c>
      <c r="D235" s="70">
        <v>9</v>
      </c>
      <c r="E235" s="70">
        <v>2020</v>
      </c>
      <c r="F235" s="70" t="s">
        <v>159</v>
      </c>
      <c r="G235" s="1064" t="s">
        <v>1963</v>
      </c>
      <c r="H235" s="70" t="s">
        <v>1964</v>
      </c>
      <c r="I235" s="148"/>
      <c r="J235" s="71">
        <v>70.203969598275805</v>
      </c>
      <c r="K235" s="71">
        <v>3.6255591466414936</v>
      </c>
      <c r="L235" s="71">
        <v>4.4818051619391168</v>
      </c>
      <c r="M235" s="71">
        <v>75.917402541540639</v>
      </c>
      <c r="N235" s="71">
        <v>69.053670545099791</v>
      </c>
      <c r="O235" s="71">
        <v>55.214789262755509</v>
      </c>
      <c r="P235" s="71">
        <v>41.888721136203372</v>
      </c>
      <c r="Q235" s="71">
        <v>3.6392916910749298</v>
      </c>
      <c r="R235" s="71">
        <v>0</v>
      </c>
      <c r="S235" s="71">
        <v>4.8861047519058483</v>
      </c>
      <c r="T235" s="72"/>
      <c r="U235" s="71">
        <v>10461232</v>
      </c>
      <c r="V235" s="71">
        <v>1960</v>
      </c>
      <c r="W235" s="71">
        <v>96</v>
      </c>
      <c r="X235" s="71">
        <v>23206</v>
      </c>
      <c r="Y235" s="71">
        <v>26659</v>
      </c>
      <c r="Z235" s="71">
        <v>39455</v>
      </c>
      <c r="AA235" s="71">
        <v>9245</v>
      </c>
      <c r="AB235" s="71">
        <v>61724</v>
      </c>
      <c r="AC235" s="71">
        <v>0</v>
      </c>
      <c r="AD235" s="71">
        <v>4.8861047519058483</v>
      </c>
      <c r="AE235" s="72"/>
      <c r="AF235" s="71">
        <v>54725393.899530217</v>
      </c>
      <c r="AG235" s="71">
        <v>2796250.0195557624</v>
      </c>
      <c r="AH235" s="71">
        <v>1077052.542651179</v>
      </c>
      <c r="AI235" s="71">
        <v>129244602.9102935</v>
      </c>
      <c r="AJ235" s="71">
        <v>117050833.49819329</v>
      </c>
      <c r="AK235" s="71"/>
      <c r="AL235" s="71"/>
      <c r="AM235" s="71">
        <v>8055667.7679430936</v>
      </c>
      <c r="AN235" s="71"/>
      <c r="AO235" s="71"/>
      <c r="AP235" s="71">
        <v>312949800.63816708</v>
      </c>
      <c r="AQ235" s="72"/>
      <c r="AR235" s="71">
        <v>1719</v>
      </c>
      <c r="AS235" s="71">
        <v>423</v>
      </c>
      <c r="AT235" s="71">
        <v>0</v>
      </c>
      <c r="AU235" s="71">
        <v>0</v>
      </c>
      <c r="AV235" s="71">
        <v>0</v>
      </c>
      <c r="AW235" s="71">
        <v>0</v>
      </c>
      <c r="AX235" s="71"/>
      <c r="AY235" s="72"/>
      <c r="AZ235" s="71">
        <v>7488.0000000000045</v>
      </c>
      <c r="BA235" s="71">
        <v>13843.9</v>
      </c>
      <c r="BB235" s="71">
        <v>0</v>
      </c>
      <c r="BC235" s="71">
        <v>0</v>
      </c>
      <c r="BD235" s="71">
        <v>0</v>
      </c>
      <c r="BE235" s="71">
        <v>0</v>
      </c>
      <c r="BF235" s="71"/>
      <c r="BG235" s="72"/>
      <c r="BH235" s="71">
        <v>0</v>
      </c>
      <c r="BI235" s="71">
        <v>0</v>
      </c>
      <c r="BJ235" s="71">
        <v>19.684999999999999</v>
      </c>
      <c r="BK235" s="71">
        <v>0</v>
      </c>
      <c r="BL235" s="71">
        <v>3.605</v>
      </c>
      <c r="BM235" s="71">
        <v>0</v>
      </c>
      <c r="BN235" s="72"/>
      <c r="BO235" s="71">
        <v>0</v>
      </c>
      <c r="BP235" s="71">
        <v>0</v>
      </c>
      <c r="BQ235" s="71">
        <v>4</v>
      </c>
      <c r="BR235" s="71">
        <v>0</v>
      </c>
      <c r="BS235" s="71">
        <v>1</v>
      </c>
      <c r="BT235" s="71">
        <v>0</v>
      </c>
      <c r="BU235"/>
      <c r="BV235" s="70">
        <v>23.29</v>
      </c>
      <c r="BW235" s="70">
        <v>0</v>
      </c>
      <c r="BX235" s="70">
        <v>0</v>
      </c>
      <c r="BY235" s="70">
        <v>0</v>
      </c>
      <c r="BZ235" s="70">
        <v>0</v>
      </c>
      <c r="CA235" s="70">
        <v>0</v>
      </c>
      <c r="CB235" s="70">
        <v>0</v>
      </c>
      <c r="CC235" s="70">
        <v>0</v>
      </c>
      <c r="CD235" s="70">
        <v>0</v>
      </c>
    </row>
    <row r="236" spans="1:82">
      <c r="A236" s="70" t="s">
        <v>1981</v>
      </c>
      <c r="B236" s="70">
        <v>153</v>
      </c>
      <c r="C236" s="70">
        <v>18</v>
      </c>
      <c r="D236" s="70">
        <v>9</v>
      </c>
      <c r="E236" s="70">
        <v>2021</v>
      </c>
      <c r="F236" s="70" t="s">
        <v>160</v>
      </c>
      <c r="G236" s="1064" t="s">
        <v>1963</v>
      </c>
      <c r="H236" s="70" t="s">
        <v>1964</v>
      </c>
      <c r="I236" s="148"/>
      <c r="J236" s="71">
        <v>72.184362588041878</v>
      </c>
      <c r="K236" s="71">
        <v>4.1081327933701584</v>
      </c>
      <c r="L236" s="71">
        <v>4.273092353643583</v>
      </c>
      <c r="M236" s="71">
        <v>85.923044579571865</v>
      </c>
      <c r="N236" s="71">
        <v>68.264140586091997</v>
      </c>
      <c r="O236" s="71">
        <v>53.288991241445778</v>
      </c>
      <c r="P236" s="71">
        <v>43.306404283172462</v>
      </c>
      <c r="Q236" s="71">
        <v>3.56027064777345</v>
      </c>
      <c r="R236" s="71">
        <v>0</v>
      </c>
      <c r="S236" s="71">
        <v>6.5640960195005942</v>
      </c>
      <c r="T236" s="72"/>
      <c r="U236" s="71">
        <v>11327981</v>
      </c>
      <c r="V236" s="71">
        <v>1960</v>
      </c>
      <c r="W236" s="71">
        <v>96</v>
      </c>
      <c r="X236" s="71">
        <v>23206</v>
      </c>
      <c r="Y236" s="71">
        <v>26792</v>
      </c>
      <c r="Z236" s="71">
        <v>39208</v>
      </c>
      <c r="AA236" s="71">
        <v>9320</v>
      </c>
      <c r="AB236" s="71">
        <v>60977</v>
      </c>
      <c r="AC236" s="71">
        <v>0</v>
      </c>
      <c r="AD236" s="71">
        <v>6.5640960195005942</v>
      </c>
      <c r="AE236" s="72"/>
      <c r="AF236" s="71">
        <v>55576039.693017051</v>
      </c>
      <c r="AG236" s="71">
        <v>3113813.8376696804</v>
      </c>
      <c r="AH236" s="71">
        <v>990939.04354692774</v>
      </c>
      <c r="AI236" s="71">
        <v>137910807.11503348</v>
      </c>
      <c r="AJ236" s="71">
        <v>107359713.93045659</v>
      </c>
      <c r="AK236" s="71">
        <v>0</v>
      </c>
      <c r="AL236" s="71">
        <v>0</v>
      </c>
      <c r="AM236" s="71">
        <v>8004078.0868563997</v>
      </c>
      <c r="AN236" s="71">
        <v>0</v>
      </c>
      <c r="AO236" s="71">
        <v>0</v>
      </c>
      <c r="AP236" s="71">
        <v>312955391.70658016</v>
      </c>
      <c r="AQ236" s="72"/>
      <c r="AR236" s="71">
        <v>1824</v>
      </c>
      <c r="AS236" s="71">
        <v>429</v>
      </c>
      <c r="AT236" s="71">
        <v>0</v>
      </c>
      <c r="AU236" s="71">
        <v>0</v>
      </c>
      <c r="AV236" s="71">
        <v>0</v>
      </c>
      <c r="AW236" s="71">
        <v>0</v>
      </c>
      <c r="AX236" s="71"/>
      <c r="AY236" s="72"/>
      <c r="AZ236" s="71">
        <v>8078.5000000000018</v>
      </c>
      <c r="BA236" s="71">
        <v>14121.5</v>
      </c>
      <c r="BB236" s="71">
        <v>0</v>
      </c>
      <c r="BC236" s="71">
        <v>0</v>
      </c>
      <c r="BD236" s="71">
        <v>0</v>
      </c>
      <c r="BE236" s="71">
        <v>0</v>
      </c>
      <c r="BF236" s="71"/>
      <c r="BG236" s="72"/>
      <c r="BH236" s="71">
        <v>0</v>
      </c>
      <c r="BI236" s="71">
        <v>0</v>
      </c>
      <c r="BJ236" s="71">
        <v>19.027000000000001</v>
      </c>
      <c r="BK236" s="71">
        <v>0</v>
      </c>
      <c r="BL236" s="71">
        <v>2.8490000000000002</v>
      </c>
      <c r="BM236" s="71">
        <v>0</v>
      </c>
      <c r="BN236" s="72"/>
      <c r="BO236" s="71">
        <v>0</v>
      </c>
      <c r="BP236" s="71">
        <v>0</v>
      </c>
      <c r="BQ236" s="71">
        <v>4</v>
      </c>
      <c r="BR236" s="71">
        <v>0</v>
      </c>
      <c r="BS236" s="71">
        <v>1</v>
      </c>
      <c r="BT236" s="71">
        <v>0</v>
      </c>
      <c r="BU236"/>
      <c r="BV236" s="70">
        <v>21.876000000000001</v>
      </c>
      <c r="BW236" s="70">
        <v>0</v>
      </c>
      <c r="BX236" s="70">
        <v>0</v>
      </c>
      <c r="BY236" s="70">
        <v>0</v>
      </c>
      <c r="BZ236" s="70">
        <v>0</v>
      </c>
      <c r="CA236" s="70">
        <v>0</v>
      </c>
      <c r="CB236" s="70">
        <v>0</v>
      </c>
      <c r="CC236" s="70">
        <v>0</v>
      </c>
      <c r="CD236" s="70">
        <v>0</v>
      </c>
    </row>
    <row r="237" spans="1:82">
      <c r="A237" s="70" t="s">
        <v>1982</v>
      </c>
      <c r="B237" s="70">
        <v>153</v>
      </c>
      <c r="C237" s="70">
        <v>19</v>
      </c>
      <c r="D237" s="70">
        <v>9</v>
      </c>
      <c r="E237" s="70">
        <v>2022</v>
      </c>
      <c r="F237" s="70" t="s">
        <v>161</v>
      </c>
      <c r="G237" s="70" t="s">
        <v>1963</v>
      </c>
      <c r="H237" s="70" t="s">
        <v>1964</v>
      </c>
      <c r="I237" s="148"/>
      <c r="J237" s="71">
        <v>62.385725524871759</v>
      </c>
      <c r="K237" s="71">
        <v>3.6999789712886963</v>
      </c>
      <c r="L237" s="71">
        <v>3.9977896967408619</v>
      </c>
      <c r="M237" s="71">
        <v>81.149183756305632</v>
      </c>
      <c r="N237" s="71">
        <v>68.137661899985744</v>
      </c>
      <c r="O237" s="71">
        <v>55.89704952655255</v>
      </c>
      <c r="P237" s="71">
        <v>43.736270095317806</v>
      </c>
      <c r="Q237" s="71">
        <v>3.5688664623069695</v>
      </c>
      <c r="R237" s="71">
        <v>0</v>
      </c>
      <c r="S237" s="71">
        <v>6.5167771418377543</v>
      </c>
      <c r="T237" s="72"/>
      <c r="U237" s="71">
        <v>11854079</v>
      </c>
      <c r="V237" s="71">
        <v>1960</v>
      </c>
      <c r="W237" s="71">
        <v>96</v>
      </c>
      <c r="X237" s="71">
        <v>23206</v>
      </c>
      <c r="Y237" s="71">
        <v>27115</v>
      </c>
      <c r="Z237" s="71">
        <v>39075</v>
      </c>
      <c r="AA237" s="71">
        <v>9556</v>
      </c>
      <c r="AB237" s="71">
        <v>60623</v>
      </c>
      <c r="AC237" s="71">
        <v>0</v>
      </c>
      <c r="AD237" s="71">
        <v>6.5167771418377543</v>
      </c>
      <c r="AE237" s="72"/>
      <c r="AF237" s="71">
        <v>49423399.134698942</v>
      </c>
      <c r="AG237" s="71">
        <v>2992757.2951373626</v>
      </c>
      <c r="AH237" s="71">
        <v>1089180.6413467361</v>
      </c>
      <c r="AI237" s="71">
        <v>134880889.93768468</v>
      </c>
      <c r="AJ237" s="71">
        <v>112341874.55749631</v>
      </c>
      <c r="AK237" s="71">
        <v>0</v>
      </c>
      <c r="AL237" s="71">
        <v>0</v>
      </c>
      <c r="AM237" s="71">
        <v>7828083.9688425669</v>
      </c>
      <c r="AN237" s="71">
        <v>0</v>
      </c>
      <c r="AO237" s="71">
        <v>0</v>
      </c>
      <c r="AP237" s="71">
        <v>308556185.53520662</v>
      </c>
      <c r="AQ237" s="72"/>
      <c r="AR237" s="71">
        <v>1970</v>
      </c>
      <c r="AS237" s="71">
        <v>438</v>
      </c>
      <c r="AT237" s="71">
        <v>0</v>
      </c>
      <c r="AU237" s="71">
        <v>0</v>
      </c>
      <c r="AV237" s="71">
        <v>0</v>
      </c>
      <c r="AW237" s="71">
        <v>0</v>
      </c>
      <c r="AX237" s="71"/>
      <c r="AY237" s="72"/>
      <c r="AZ237" s="71">
        <v>8816.399999999996</v>
      </c>
      <c r="BA237" s="71">
        <v>14573.000000000004</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1983</v>
      </c>
      <c r="B238" s="70">
        <v>153</v>
      </c>
      <c r="C238" s="70">
        <v>20</v>
      </c>
      <c r="D238" s="70">
        <v>9</v>
      </c>
      <c r="E238" s="70">
        <v>2023</v>
      </c>
      <c r="F238" s="70" t="s">
        <v>1539</v>
      </c>
      <c r="G238" s="70" t="s">
        <v>1963</v>
      </c>
      <c r="H238" s="70" t="s">
        <v>1964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2104</v>
      </c>
      <c r="AS238" s="71">
        <v>444</v>
      </c>
      <c r="AT238" s="71">
        <v>0</v>
      </c>
      <c r="AU238" s="71">
        <v>0</v>
      </c>
      <c r="AV238" s="71">
        <v>0</v>
      </c>
      <c r="AW238" s="71">
        <v>0</v>
      </c>
      <c r="AX238" s="71"/>
      <c r="AY238" s="72"/>
      <c r="AZ238" s="71">
        <v>9526.5999999999913</v>
      </c>
      <c r="BA238" s="71">
        <v>14809.800000000005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1984</v>
      </c>
      <c r="B239" s="70">
        <v>153</v>
      </c>
      <c r="C239" s="70">
        <v>21</v>
      </c>
      <c r="D239" s="70">
        <v>9</v>
      </c>
      <c r="E239" s="70">
        <v>2024</v>
      </c>
      <c r="F239" s="70" t="s">
        <v>1554</v>
      </c>
      <c r="G239" s="70" t="s">
        <v>1963</v>
      </c>
      <c r="H239" s="70" t="s">
        <v>1964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1985</v>
      </c>
      <c r="B240" s="70">
        <v>460</v>
      </c>
      <c r="C240" s="70">
        <v>1</v>
      </c>
      <c r="D240" s="70">
        <v>28</v>
      </c>
      <c r="E240" s="70">
        <v>1990</v>
      </c>
      <c r="F240" s="70" t="s">
        <v>787</v>
      </c>
      <c r="G240" s="70" t="s">
        <v>1986</v>
      </c>
      <c r="H240" s="70" t="s">
        <v>1987</v>
      </c>
      <c r="I240" s="148"/>
      <c r="J240" s="71">
        <v>192.0579406554331</v>
      </c>
      <c r="K240" s="71">
        <v>12.903583992181231</v>
      </c>
      <c r="L240" s="71">
        <v>13.508416566678241</v>
      </c>
      <c r="M240" s="71">
        <v>51.492909665247517</v>
      </c>
      <c r="N240" s="71">
        <v>48.92034646493844</v>
      </c>
      <c r="O240" s="71">
        <v>58.673264989013433</v>
      </c>
      <c r="P240" s="71">
        <v>109.8549478309755</v>
      </c>
      <c r="Q240" s="71">
        <v>5.0438490540852401</v>
      </c>
      <c r="R240" s="71">
        <v>0</v>
      </c>
      <c r="S240" s="71">
        <v>5.1884651679882774</v>
      </c>
      <c r="T240" s="72"/>
      <c r="U240" s="71">
        <v>5076002</v>
      </c>
      <c r="V240" s="71">
        <v>3135</v>
      </c>
      <c r="W240" s="71">
        <v>125</v>
      </c>
      <c r="X240" s="71">
        <v>18478</v>
      </c>
      <c r="Y240" s="71">
        <v>21449</v>
      </c>
      <c r="Z240" s="71">
        <v>24133</v>
      </c>
      <c r="AA240" s="71">
        <v>26674</v>
      </c>
      <c r="AB240" s="71">
        <v>81895</v>
      </c>
      <c r="AC240" s="71">
        <v>0</v>
      </c>
      <c r="AD240" s="71">
        <v>5.1884651679882774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1988</v>
      </c>
      <c r="B241" s="70">
        <v>461</v>
      </c>
      <c r="C241" s="70">
        <v>2</v>
      </c>
      <c r="D241" s="70">
        <v>28</v>
      </c>
      <c r="E241" s="70">
        <v>2005</v>
      </c>
      <c r="F241" s="70" t="s">
        <v>789</v>
      </c>
      <c r="G241" s="70" t="s">
        <v>1986</v>
      </c>
      <c r="H241" s="70" t="s">
        <v>1987</v>
      </c>
      <c r="I241" s="148"/>
      <c r="J241" s="71">
        <v>204.47715372173309</v>
      </c>
      <c r="K241" s="71">
        <v>5.8341595042852781</v>
      </c>
      <c r="L241" s="71">
        <v>20.639872317971601</v>
      </c>
      <c r="M241" s="71">
        <v>77.670664590684169</v>
      </c>
      <c r="N241" s="71">
        <v>63.212964386125222</v>
      </c>
      <c r="O241" s="71">
        <v>82.037363016290527</v>
      </c>
      <c r="P241" s="71">
        <v>106.01931273988551</v>
      </c>
      <c r="Q241" s="71">
        <v>4.3729151749068897</v>
      </c>
      <c r="R241" s="71">
        <v>0</v>
      </c>
      <c r="S241" s="71">
        <v>6.5453949615844591</v>
      </c>
      <c r="T241" s="72"/>
      <c r="U241" s="71">
        <v>7887443</v>
      </c>
      <c r="V241" s="71">
        <v>2808</v>
      </c>
      <c r="W241" s="71">
        <v>288</v>
      </c>
      <c r="X241" s="71">
        <v>17230</v>
      </c>
      <c r="Y241" s="71">
        <v>22982</v>
      </c>
      <c r="Z241" s="71">
        <v>39047</v>
      </c>
      <c r="AA241" s="71">
        <v>21083</v>
      </c>
      <c r="AB241" s="71">
        <v>74225</v>
      </c>
      <c r="AC241" s="71">
        <v>0</v>
      </c>
      <c r="AD241" s="71">
        <v>6.5453949615844591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1989</v>
      </c>
      <c r="B242" s="70">
        <v>462</v>
      </c>
      <c r="C242" s="70">
        <v>3</v>
      </c>
      <c r="D242" s="70">
        <v>28</v>
      </c>
      <c r="E242" s="70">
        <v>2006</v>
      </c>
      <c r="F242" s="70" t="s">
        <v>790</v>
      </c>
      <c r="G242" s="70" t="s">
        <v>1986</v>
      </c>
      <c r="H242" s="70" t="s">
        <v>1987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1990</v>
      </c>
      <c r="B243" s="70">
        <v>463</v>
      </c>
      <c r="C243" s="70">
        <v>4</v>
      </c>
      <c r="D243" s="70">
        <v>28</v>
      </c>
      <c r="E243" s="70">
        <v>2007</v>
      </c>
      <c r="F243" s="70" t="s">
        <v>791</v>
      </c>
      <c r="G243" s="70" t="s">
        <v>1986</v>
      </c>
      <c r="H243" s="70" t="s">
        <v>1987</v>
      </c>
      <c r="I243" s="148"/>
      <c r="J243" s="71">
        <v>195.71804735828471</v>
      </c>
      <c r="K243" s="71">
        <v>5.5481342490735894</v>
      </c>
      <c r="L243" s="71">
        <v>23.252593455738381</v>
      </c>
      <c r="M243" s="71">
        <v>76.048949272828892</v>
      </c>
      <c r="N243" s="71">
        <v>63.704073303422831</v>
      </c>
      <c r="O243" s="71">
        <v>80.169157399208345</v>
      </c>
      <c r="P243" s="71">
        <v>104.49944486217559</v>
      </c>
      <c r="Q243" s="71">
        <v>4.5101982840306301</v>
      </c>
      <c r="R243" s="71">
        <v>0</v>
      </c>
      <c r="S243" s="71">
        <v>7.3103430557914972</v>
      </c>
      <c r="T243" s="72"/>
      <c r="U243" s="71">
        <v>8361654</v>
      </c>
      <c r="V243" s="71">
        <v>2483</v>
      </c>
      <c r="W243" s="71">
        <v>327</v>
      </c>
      <c r="X243" s="71">
        <v>20096</v>
      </c>
      <c r="Y243" s="71">
        <v>23460</v>
      </c>
      <c r="Z243" s="71">
        <v>39667</v>
      </c>
      <c r="AA243" s="71">
        <v>20464</v>
      </c>
      <c r="AB243" s="71">
        <v>72507</v>
      </c>
      <c r="AC243" s="71">
        <v>0</v>
      </c>
      <c r="AD243" s="71">
        <v>7.3103430557914972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1991</v>
      </c>
      <c r="B244" s="70">
        <v>464</v>
      </c>
      <c r="C244" s="70">
        <v>5</v>
      </c>
      <c r="D244" s="70">
        <v>28</v>
      </c>
      <c r="E244" s="70">
        <v>2008</v>
      </c>
      <c r="F244" s="70" t="s">
        <v>792</v>
      </c>
      <c r="G244" s="70" t="s">
        <v>1986</v>
      </c>
      <c r="H244" s="70" t="s">
        <v>1987</v>
      </c>
      <c r="I244" s="148"/>
      <c r="J244" s="71">
        <v>190.1666866310108</v>
      </c>
      <c r="K244" s="71">
        <v>4.3332027336677372</v>
      </c>
      <c r="L244" s="71">
        <v>20.19003841891821</v>
      </c>
      <c r="M244" s="71">
        <v>79.584592785161718</v>
      </c>
      <c r="N244" s="71">
        <v>59.915841051249068</v>
      </c>
      <c r="O244" s="71">
        <v>77.679216378511242</v>
      </c>
      <c r="P244" s="71">
        <v>102.6257177387713</v>
      </c>
      <c r="Q244" s="71">
        <v>4.3875235344793202</v>
      </c>
      <c r="R244" s="71">
        <v>0</v>
      </c>
      <c r="S244" s="71">
        <v>7.174441617963657</v>
      </c>
      <c r="T244" s="72"/>
      <c r="U244" s="71">
        <v>8392115</v>
      </c>
      <c r="V244" s="71">
        <v>2483</v>
      </c>
      <c r="W244" s="71">
        <v>327</v>
      </c>
      <c r="X244" s="71">
        <v>20096</v>
      </c>
      <c r="Y244" s="71">
        <v>23573</v>
      </c>
      <c r="Z244" s="71">
        <v>39784</v>
      </c>
      <c r="AA244" s="71">
        <v>20120</v>
      </c>
      <c r="AB244" s="71">
        <v>71695</v>
      </c>
      <c r="AC244" s="71">
        <v>0</v>
      </c>
      <c r="AD244" s="71">
        <v>7.174441617963657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1992</v>
      </c>
      <c r="B245" s="70">
        <v>465</v>
      </c>
      <c r="C245" s="70">
        <v>6</v>
      </c>
      <c r="D245" s="70">
        <v>28</v>
      </c>
      <c r="E245" s="70">
        <v>2009</v>
      </c>
      <c r="F245" s="70" t="s">
        <v>176</v>
      </c>
      <c r="G245" s="70" t="s">
        <v>1986</v>
      </c>
      <c r="H245" s="70" t="s">
        <v>1987</v>
      </c>
      <c r="I245" s="148"/>
      <c r="J245" s="71">
        <v>189.13807502400039</v>
      </c>
      <c r="K245" s="71">
        <v>3.2894960583722601</v>
      </c>
      <c r="L245" s="71">
        <v>18.114076961633991</v>
      </c>
      <c r="M245" s="71">
        <v>80.004442755179269</v>
      </c>
      <c r="N245" s="71">
        <v>58.837329659805519</v>
      </c>
      <c r="O245" s="71">
        <v>79.236527636167551</v>
      </c>
      <c r="P245" s="71">
        <v>98.599026751430713</v>
      </c>
      <c r="Q245" s="71">
        <v>4.1264619165548204</v>
      </c>
      <c r="R245" s="71">
        <v>0</v>
      </c>
      <c r="S245" s="71">
        <v>5.8485085666682011</v>
      </c>
      <c r="T245" s="72"/>
      <c r="U245" s="71">
        <v>8541737</v>
      </c>
      <c r="V245" s="71">
        <v>2371</v>
      </c>
      <c r="W245" s="71">
        <v>427</v>
      </c>
      <c r="X245" s="71">
        <v>21303</v>
      </c>
      <c r="Y245" s="71">
        <v>23798</v>
      </c>
      <c r="Z245" s="71">
        <v>40056</v>
      </c>
      <c r="AA245" s="71">
        <v>19845</v>
      </c>
      <c r="AB245" s="71">
        <v>70783</v>
      </c>
      <c r="AC245" s="71">
        <v>0</v>
      </c>
      <c r="AD245" s="71">
        <v>5.8485085666682011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8.92</v>
      </c>
      <c r="BI245" s="71">
        <v>0</v>
      </c>
      <c r="BJ245" s="71">
        <v>26.936</v>
      </c>
      <c r="BK245" s="71">
        <v>0</v>
      </c>
      <c r="BL245" s="71">
        <v>3.6</v>
      </c>
      <c r="BM245" s="71">
        <v>0</v>
      </c>
      <c r="BN245" s="72"/>
      <c r="BO245" s="71">
        <v>2</v>
      </c>
      <c r="BP245" s="71">
        <v>0</v>
      </c>
      <c r="BQ245" s="71">
        <v>2</v>
      </c>
      <c r="BR245" s="71">
        <v>0</v>
      </c>
      <c r="BS245" s="71">
        <v>1</v>
      </c>
      <c r="BT245" s="71">
        <v>0</v>
      </c>
      <c r="BU245"/>
      <c r="BV245" s="70">
        <v>39.456000000000003</v>
      </c>
      <c r="BW245" s="70">
        <v>0</v>
      </c>
      <c r="BX245" s="70">
        <v>0</v>
      </c>
      <c r="BY245" s="70">
        <v>0</v>
      </c>
      <c r="BZ245" s="70">
        <v>0</v>
      </c>
      <c r="CA245" s="70">
        <v>0</v>
      </c>
      <c r="CB245" s="70">
        <v>0</v>
      </c>
      <c r="CC245" s="70">
        <v>0</v>
      </c>
      <c r="CD245" s="70">
        <v>0</v>
      </c>
    </row>
    <row r="246" spans="1:82">
      <c r="A246" s="70" t="s">
        <v>1993</v>
      </c>
      <c r="B246" s="70">
        <v>466</v>
      </c>
      <c r="C246" s="70">
        <v>7</v>
      </c>
      <c r="D246" s="70">
        <v>28</v>
      </c>
      <c r="E246" s="70">
        <v>2010</v>
      </c>
      <c r="F246" s="70" t="s">
        <v>177</v>
      </c>
      <c r="G246" s="70" t="s">
        <v>1986</v>
      </c>
      <c r="H246" s="70" t="s">
        <v>1987</v>
      </c>
      <c r="I246" s="148"/>
      <c r="J246" s="71">
        <v>211.48160200407469</v>
      </c>
      <c r="K246" s="71">
        <v>3.685896098073199</v>
      </c>
      <c r="L246" s="71">
        <v>17.116053899785751</v>
      </c>
      <c r="M246" s="71">
        <v>84.15112123582432</v>
      </c>
      <c r="N246" s="71">
        <v>59.872460914025012</v>
      </c>
      <c r="O246" s="71">
        <v>78.822778534735818</v>
      </c>
      <c r="P246" s="71">
        <v>99.203393249209242</v>
      </c>
      <c r="Q246" s="71">
        <v>4.2583017613093102</v>
      </c>
      <c r="R246" s="71">
        <v>0</v>
      </c>
      <c r="S246" s="71">
        <v>7.3732514038788866</v>
      </c>
      <c r="T246" s="72"/>
      <c r="U246" s="71">
        <v>8816712</v>
      </c>
      <c r="V246" s="71">
        <v>2371</v>
      </c>
      <c r="W246" s="71">
        <v>427</v>
      </c>
      <c r="X246" s="71">
        <v>21303</v>
      </c>
      <c r="Y246" s="71">
        <v>23885</v>
      </c>
      <c r="Z246" s="71">
        <v>40032</v>
      </c>
      <c r="AA246" s="71">
        <v>19468</v>
      </c>
      <c r="AB246" s="71">
        <v>69993</v>
      </c>
      <c r="AC246" s="71">
        <v>0</v>
      </c>
      <c r="AD246" s="71">
        <v>7.3732514038788866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9.02</v>
      </c>
      <c r="BI246" s="71">
        <v>0</v>
      </c>
      <c r="BJ246" s="71">
        <v>27.015000000000001</v>
      </c>
      <c r="BK246" s="71">
        <v>0</v>
      </c>
      <c r="BL246" s="71">
        <v>3.5169999999999999</v>
      </c>
      <c r="BM246" s="71">
        <v>0</v>
      </c>
      <c r="BN246" s="72"/>
      <c r="BO246" s="71">
        <v>2</v>
      </c>
      <c r="BP246" s="71">
        <v>0</v>
      </c>
      <c r="BQ246" s="71">
        <v>2</v>
      </c>
      <c r="BR246" s="71">
        <v>0</v>
      </c>
      <c r="BS246" s="71">
        <v>1</v>
      </c>
      <c r="BT246" s="71">
        <v>0</v>
      </c>
      <c r="BU246"/>
      <c r="BV246" s="70">
        <v>39.552</v>
      </c>
      <c r="BW246" s="70">
        <v>0</v>
      </c>
      <c r="BX246" s="70">
        <v>0</v>
      </c>
      <c r="BY246" s="70">
        <v>0</v>
      </c>
      <c r="BZ246" s="70">
        <v>0</v>
      </c>
      <c r="CA246" s="70">
        <v>0</v>
      </c>
      <c r="CB246" s="70">
        <v>0</v>
      </c>
      <c r="CC246" s="70">
        <v>0</v>
      </c>
      <c r="CD246" s="70">
        <v>0</v>
      </c>
    </row>
    <row r="247" spans="1:82">
      <c r="A247" s="70" t="s">
        <v>1994</v>
      </c>
      <c r="B247" s="70">
        <v>467</v>
      </c>
      <c r="C247" s="70">
        <v>8</v>
      </c>
      <c r="D247" s="70">
        <v>28</v>
      </c>
      <c r="E247" s="70">
        <v>2011</v>
      </c>
      <c r="F247" s="70" t="s">
        <v>178</v>
      </c>
      <c r="G247" s="70" t="s">
        <v>1986</v>
      </c>
      <c r="H247" s="70" t="s">
        <v>1987</v>
      </c>
      <c r="I247" s="148"/>
      <c r="J247" s="71">
        <v>231.11095186000071</v>
      </c>
      <c r="K247" s="71">
        <v>5.974921365047118</v>
      </c>
      <c r="L247" s="71">
        <v>19.248077550071891</v>
      </c>
      <c r="M247" s="71">
        <v>101.8322426397431</v>
      </c>
      <c r="N247" s="71">
        <v>73.304673330815959</v>
      </c>
      <c r="O247" s="71">
        <v>77.669016712672658</v>
      </c>
      <c r="P247" s="71">
        <v>95.282553748909848</v>
      </c>
      <c r="Q247" s="71">
        <v>4.8497950049663201</v>
      </c>
      <c r="R247" s="71">
        <v>0</v>
      </c>
      <c r="S247" s="71">
        <v>8.5057913209798919</v>
      </c>
      <c r="T247" s="72"/>
      <c r="U247" s="71">
        <v>9098113</v>
      </c>
      <c r="V247" s="71">
        <v>2371</v>
      </c>
      <c r="W247" s="71">
        <v>427</v>
      </c>
      <c r="X247" s="71">
        <v>21303</v>
      </c>
      <c r="Y247" s="71">
        <v>23967</v>
      </c>
      <c r="Z247" s="71">
        <v>40303</v>
      </c>
      <c r="AA247" s="71">
        <v>19255</v>
      </c>
      <c r="AB247" s="71">
        <v>69108</v>
      </c>
      <c r="AC247" s="71">
        <v>0</v>
      </c>
      <c r="AD247" s="71">
        <v>8.5057913209798919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13.997</v>
      </c>
      <c r="BI247" s="71">
        <v>0</v>
      </c>
      <c r="BJ247" s="71">
        <v>26.346</v>
      </c>
      <c r="BK247" s="71">
        <v>0</v>
      </c>
      <c r="BL247" s="71">
        <v>3.0430000000000001</v>
      </c>
      <c r="BM247" s="71">
        <v>0</v>
      </c>
      <c r="BN247" s="72"/>
      <c r="BO247" s="71">
        <v>3</v>
      </c>
      <c r="BP247" s="71">
        <v>0</v>
      </c>
      <c r="BQ247" s="71">
        <v>2</v>
      </c>
      <c r="BR247" s="71">
        <v>0</v>
      </c>
      <c r="BS247" s="71">
        <v>1</v>
      </c>
      <c r="BT247" s="71">
        <v>0</v>
      </c>
      <c r="BU247"/>
      <c r="BV247" s="70">
        <v>43.386000000000003</v>
      </c>
      <c r="BW247" s="70">
        <v>0</v>
      </c>
      <c r="BX247" s="70">
        <v>0</v>
      </c>
      <c r="BY247" s="70">
        <v>0</v>
      </c>
      <c r="BZ247" s="70">
        <v>0</v>
      </c>
      <c r="CA247" s="70">
        <v>0</v>
      </c>
      <c r="CB247" s="70">
        <v>0</v>
      </c>
      <c r="CC247" s="70">
        <v>0</v>
      </c>
      <c r="CD247" s="70">
        <v>0</v>
      </c>
    </row>
    <row r="248" spans="1:82">
      <c r="A248" s="70" t="s">
        <v>1995</v>
      </c>
      <c r="B248" s="70">
        <v>468</v>
      </c>
      <c r="C248" s="70">
        <v>9</v>
      </c>
      <c r="D248" s="70">
        <v>28</v>
      </c>
      <c r="E248" s="70">
        <v>2012</v>
      </c>
      <c r="F248" s="70" t="s">
        <v>179</v>
      </c>
      <c r="G248" s="70" t="s">
        <v>1986</v>
      </c>
      <c r="H248" s="70" t="s">
        <v>1987</v>
      </c>
      <c r="I248" s="148"/>
      <c r="J248" s="71">
        <v>243.53254597733519</v>
      </c>
      <c r="K248" s="71">
        <v>5.5814762565136506</v>
      </c>
      <c r="L248" s="71">
        <v>19.701450448110471</v>
      </c>
      <c r="M248" s="71">
        <v>112.9717004218363</v>
      </c>
      <c r="N248" s="71">
        <v>85.351113447277527</v>
      </c>
      <c r="O248" s="71">
        <v>77.457427498174781</v>
      </c>
      <c r="P248" s="71">
        <v>93.913645235884218</v>
      </c>
      <c r="Q248" s="71">
        <v>5.2286417085119803</v>
      </c>
      <c r="R248" s="71">
        <v>0</v>
      </c>
      <c r="S248" s="71">
        <v>8.7072532356062808</v>
      </c>
      <c r="T248" s="72"/>
      <c r="U248" s="71">
        <v>9222803</v>
      </c>
      <c r="V248" s="71">
        <v>2371</v>
      </c>
      <c r="W248" s="71">
        <v>427</v>
      </c>
      <c r="X248" s="71">
        <v>21303</v>
      </c>
      <c r="Y248" s="71">
        <v>24143</v>
      </c>
      <c r="Z248" s="71">
        <v>40512</v>
      </c>
      <c r="AA248" s="71">
        <v>18871</v>
      </c>
      <c r="AB248" s="71">
        <v>68576</v>
      </c>
      <c r="AC248" s="71">
        <v>0</v>
      </c>
      <c r="AD248" s="71">
        <v>8.7072532356062808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13.824</v>
      </c>
      <c r="BI248" s="71">
        <v>0</v>
      </c>
      <c r="BJ248" s="71">
        <v>28.023</v>
      </c>
      <c r="BK248" s="71">
        <v>0</v>
      </c>
      <c r="BL248" s="71">
        <v>3.476</v>
      </c>
      <c r="BM248" s="71">
        <v>0</v>
      </c>
      <c r="BN248" s="72"/>
      <c r="BO248" s="71">
        <v>3</v>
      </c>
      <c r="BP248" s="71">
        <v>0</v>
      </c>
      <c r="BQ248" s="71">
        <v>2</v>
      </c>
      <c r="BR248" s="71">
        <v>0</v>
      </c>
      <c r="BS248" s="71">
        <v>1</v>
      </c>
      <c r="BT248" s="71">
        <v>0</v>
      </c>
      <c r="BU248"/>
      <c r="BV248" s="70">
        <v>45.323</v>
      </c>
      <c r="BW248" s="70">
        <v>0</v>
      </c>
      <c r="BX248" s="70">
        <v>0</v>
      </c>
      <c r="BY248" s="70">
        <v>0</v>
      </c>
      <c r="BZ248" s="70">
        <v>0</v>
      </c>
      <c r="CA248" s="70">
        <v>0</v>
      </c>
      <c r="CB248" s="70">
        <v>0</v>
      </c>
      <c r="CC248" s="70">
        <v>0</v>
      </c>
      <c r="CD248" s="70">
        <v>0</v>
      </c>
    </row>
    <row r="249" spans="1:82">
      <c r="A249" s="70" t="s">
        <v>1996</v>
      </c>
      <c r="B249" s="70">
        <v>469</v>
      </c>
      <c r="C249" s="70">
        <v>10</v>
      </c>
      <c r="D249" s="70">
        <v>28</v>
      </c>
      <c r="E249" s="70">
        <v>2013</v>
      </c>
      <c r="F249" s="70" t="s">
        <v>180</v>
      </c>
      <c r="G249" s="70" t="s">
        <v>1986</v>
      </c>
      <c r="H249" s="70" t="s">
        <v>1987</v>
      </c>
      <c r="I249" s="148"/>
      <c r="J249" s="71">
        <v>223.65801793960881</v>
      </c>
      <c r="K249" s="71">
        <v>4.6483960313010506</v>
      </c>
      <c r="L249" s="71">
        <v>18.932936033005539</v>
      </c>
      <c r="M249" s="71">
        <v>111.9263097063978</v>
      </c>
      <c r="N249" s="71">
        <v>81.601267772016172</v>
      </c>
      <c r="O249" s="71">
        <v>75.206616983743885</v>
      </c>
      <c r="P249" s="71">
        <v>94.732081376743338</v>
      </c>
      <c r="Q249" s="71">
        <v>5.2568838727245799</v>
      </c>
      <c r="R249" s="71">
        <v>0</v>
      </c>
      <c r="S249" s="71">
        <v>6.9253139625068556</v>
      </c>
      <c r="T249" s="72"/>
      <c r="U249" s="71">
        <v>8507769</v>
      </c>
      <c r="V249" s="71">
        <v>2371</v>
      </c>
      <c r="W249" s="71">
        <v>427</v>
      </c>
      <c r="X249" s="71">
        <v>21303</v>
      </c>
      <c r="Y249" s="71">
        <v>24222</v>
      </c>
      <c r="Z249" s="71">
        <v>41091</v>
      </c>
      <c r="AA249" s="71">
        <v>18964</v>
      </c>
      <c r="AB249" s="71">
        <v>67958</v>
      </c>
      <c r="AC249" s="71">
        <v>0</v>
      </c>
      <c r="AD249" s="71">
        <v>6.9253139625068556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20.39</v>
      </c>
      <c r="BI249" s="71">
        <v>0</v>
      </c>
      <c r="BJ249" s="71">
        <v>31.364000000000001</v>
      </c>
      <c r="BK249" s="71">
        <v>0</v>
      </c>
      <c r="BL249" s="71">
        <v>3.794</v>
      </c>
      <c r="BM249" s="71">
        <v>0</v>
      </c>
      <c r="BN249" s="72"/>
      <c r="BO249" s="71">
        <v>3</v>
      </c>
      <c r="BP249" s="71">
        <v>0</v>
      </c>
      <c r="BQ249" s="71">
        <v>2</v>
      </c>
      <c r="BR249" s="71">
        <v>0</v>
      </c>
      <c r="BS249" s="71">
        <v>1</v>
      </c>
      <c r="BT249" s="71">
        <v>0</v>
      </c>
      <c r="BU249"/>
      <c r="BV249" s="70">
        <v>55.548000000000002</v>
      </c>
      <c r="BW249" s="70">
        <v>0</v>
      </c>
      <c r="BX249" s="70">
        <v>0</v>
      </c>
      <c r="BY249" s="70">
        <v>0</v>
      </c>
      <c r="BZ249" s="70">
        <v>0</v>
      </c>
      <c r="CA249" s="70">
        <v>0</v>
      </c>
      <c r="CB249" s="70">
        <v>0</v>
      </c>
      <c r="CC249" s="70">
        <v>0</v>
      </c>
      <c r="CD249" s="70">
        <v>0</v>
      </c>
    </row>
    <row r="250" spans="1:82">
      <c r="A250" s="70" t="s">
        <v>1997</v>
      </c>
      <c r="B250" s="70">
        <v>470</v>
      </c>
      <c r="C250" s="70">
        <v>11</v>
      </c>
      <c r="D250" s="70">
        <v>28</v>
      </c>
      <c r="E250" s="70">
        <v>2014</v>
      </c>
      <c r="F250" s="70" t="s">
        <v>181</v>
      </c>
      <c r="G250" s="70" t="s">
        <v>1986</v>
      </c>
      <c r="H250" s="70" t="s">
        <v>1987</v>
      </c>
      <c r="I250" s="148"/>
      <c r="J250" s="71">
        <v>238.907618387371</v>
      </c>
      <c r="K250" s="71">
        <v>5.3887901030803231</v>
      </c>
      <c r="L250" s="71">
        <v>22.924037805089121</v>
      </c>
      <c r="M250" s="71">
        <v>108.0256968159174</v>
      </c>
      <c r="N250" s="71">
        <v>71.836391784557748</v>
      </c>
      <c r="O250" s="71">
        <v>71.977919500291094</v>
      </c>
      <c r="P250" s="71">
        <v>94.631967438483244</v>
      </c>
      <c r="Q250" s="71">
        <v>4.9907499429740199</v>
      </c>
      <c r="R250" s="71">
        <v>0</v>
      </c>
      <c r="S250" s="71">
        <v>7.2694216489046806</v>
      </c>
      <c r="T250" s="72"/>
      <c r="U250" s="71">
        <v>9270941</v>
      </c>
      <c r="V250" s="71">
        <v>2108</v>
      </c>
      <c r="W250" s="71">
        <v>526</v>
      </c>
      <c r="X250" s="71">
        <v>21019</v>
      </c>
      <c r="Y250" s="71">
        <v>24387</v>
      </c>
      <c r="Z250" s="71">
        <v>41420</v>
      </c>
      <c r="AA250" s="71">
        <v>18846</v>
      </c>
      <c r="AB250" s="71">
        <v>67245</v>
      </c>
      <c r="AC250" s="71">
        <v>0</v>
      </c>
      <c r="AD250" s="71">
        <v>7.2694216489046806</v>
      </c>
      <c r="AE250" s="72"/>
      <c r="AF250" s="71"/>
      <c r="AG250" s="71"/>
      <c r="AH250" s="71"/>
      <c r="AI250" s="71"/>
      <c r="AJ250" s="71"/>
      <c r="AK250" s="71"/>
      <c r="AL250" s="71"/>
      <c r="AM250" s="71"/>
      <c r="AN250" s="71"/>
      <c r="AO250" s="71"/>
      <c r="AP250" s="71"/>
      <c r="AQ250" s="72"/>
      <c r="AR250" s="71">
        <v>1748</v>
      </c>
      <c r="AS250" s="71">
        <v>495</v>
      </c>
      <c r="AT250" s="71">
        <v>0</v>
      </c>
      <c r="AU250" s="71">
        <v>0</v>
      </c>
      <c r="AV250" s="71">
        <v>0</v>
      </c>
      <c r="AW250" s="71">
        <v>0</v>
      </c>
      <c r="AX250" s="71"/>
      <c r="AY250" s="72"/>
      <c r="AZ250" s="71">
        <v>8347.6489999999994</v>
      </c>
      <c r="BA250" s="71">
        <v>16405.3</v>
      </c>
      <c r="BB250" s="71">
        <v>0</v>
      </c>
      <c r="BC250" s="71">
        <v>0</v>
      </c>
      <c r="BD250" s="71">
        <v>0</v>
      </c>
      <c r="BE250" s="71">
        <v>0</v>
      </c>
      <c r="BF250" s="71"/>
      <c r="BG250" s="72"/>
      <c r="BH250" s="71">
        <v>13.428000000000001</v>
      </c>
      <c r="BI250" s="71">
        <v>0</v>
      </c>
      <c r="BJ250" s="71">
        <v>29.739000000000001</v>
      </c>
      <c r="BK250" s="71">
        <v>0</v>
      </c>
      <c r="BL250" s="71">
        <v>3.621</v>
      </c>
      <c r="BM250" s="71">
        <v>0</v>
      </c>
      <c r="BN250" s="72"/>
      <c r="BO250" s="71">
        <v>3</v>
      </c>
      <c r="BP250" s="71">
        <v>0</v>
      </c>
      <c r="BQ250" s="71">
        <v>2</v>
      </c>
      <c r="BR250" s="71">
        <v>0</v>
      </c>
      <c r="BS250" s="71">
        <v>1</v>
      </c>
      <c r="BT250" s="71">
        <v>0</v>
      </c>
      <c r="BU250"/>
      <c r="BV250" s="70">
        <v>46.787999999999997</v>
      </c>
      <c r="BW250" s="70">
        <v>0</v>
      </c>
      <c r="BX250" s="70">
        <v>0</v>
      </c>
      <c r="BY250" s="70">
        <v>0</v>
      </c>
      <c r="BZ250" s="70">
        <v>0</v>
      </c>
      <c r="CA250" s="70">
        <v>0</v>
      </c>
      <c r="CB250" s="70">
        <v>0</v>
      </c>
      <c r="CC250" s="70">
        <v>0</v>
      </c>
      <c r="CD250" s="70">
        <v>0</v>
      </c>
    </row>
    <row r="251" spans="1:82">
      <c r="A251" s="70" t="s">
        <v>1998</v>
      </c>
      <c r="B251" s="70">
        <v>471</v>
      </c>
      <c r="C251" s="70">
        <v>12</v>
      </c>
      <c r="D251" s="70">
        <v>28</v>
      </c>
      <c r="E251" s="70">
        <v>2015</v>
      </c>
      <c r="F251" s="70" t="s">
        <v>182</v>
      </c>
      <c r="G251" s="70" t="s">
        <v>1986</v>
      </c>
      <c r="H251" s="70" t="s">
        <v>1987</v>
      </c>
      <c r="I251" s="148"/>
      <c r="J251" s="71">
        <v>223.42738816119791</v>
      </c>
      <c r="K251" s="71">
        <v>4.8385043694153236</v>
      </c>
      <c r="L251" s="71">
        <v>22.929256060434799</v>
      </c>
      <c r="M251" s="71">
        <v>103.38237339570981</v>
      </c>
      <c r="N251" s="71">
        <v>63.872209357288376</v>
      </c>
      <c r="O251" s="71">
        <v>71.295255433831926</v>
      </c>
      <c r="P251" s="71">
        <v>93.676546501282417</v>
      </c>
      <c r="Q251" s="71">
        <v>4.8132590982706303</v>
      </c>
      <c r="R251" s="71">
        <v>0</v>
      </c>
      <c r="S251" s="71">
        <v>7.4163874099908558</v>
      </c>
      <c r="T251" s="72"/>
      <c r="U251" s="71">
        <v>9897125</v>
      </c>
      <c r="V251" s="71">
        <v>2108</v>
      </c>
      <c r="W251" s="71">
        <v>526</v>
      </c>
      <c r="X251" s="71">
        <v>21019</v>
      </c>
      <c r="Y251" s="71">
        <v>24463</v>
      </c>
      <c r="Z251" s="71">
        <v>41422</v>
      </c>
      <c r="AA251" s="71">
        <v>18641</v>
      </c>
      <c r="AB251" s="71">
        <v>66249</v>
      </c>
      <c r="AC251" s="71">
        <v>0</v>
      </c>
      <c r="AD251" s="71">
        <v>7.4163874099908558</v>
      </c>
      <c r="AE251" s="72"/>
      <c r="AF251" s="71">
        <v>113562622.6916997</v>
      </c>
      <c r="AG251" s="71">
        <v>3880436.1901156339</v>
      </c>
      <c r="AH251" s="71">
        <v>4306712.5642471854</v>
      </c>
      <c r="AI251" s="71">
        <v>129929309.9070185</v>
      </c>
      <c r="AJ251" s="71">
        <v>101958256.8506148</v>
      </c>
      <c r="AK251" s="71">
        <v>0</v>
      </c>
      <c r="AL251" s="71">
        <v>0</v>
      </c>
      <c r="AM251" s="71">
        <v>9079147.5458971728</v>
      </c>
      <c r="AN251" s="71">
        <v>0</v>
      </c>
      <c r="AO251" s="71">
        <v>0</v>
      </c>
      <c r="AP251" s="71">
        <v>362716485.74959302</v>
      </c>
      <c r="AQ251" s="72"/>
      <c r="AR251" s="71">
        <v>1871</v>
      </c>
      <c r="AS251" s="71">
        <v>602</v>
      </c>
      <c r="AT251" s="71">
        <v>0</v>
      </c>
      <c r="AU251" s="71">
        <v>0</v>
      </c>
      <c r="AV251" s="71">
        <v>0</v>
      </c>
      <c r="AW251" s="71">
        <v>0</v>
      </c>
      <c r="AX251" s="71"/>
      <c r="AY251" s="72"/>
      <c r="AZ251" s="71">
        <v>9117.0489999999991</v>
      </c>
      <c r="BA251" s="71">
        <v>21787</v>
      </c>
      <c r="BB251" s="71">
        <v>0</v>
      </c>
      <c r="BC251" s="71">
        <v>0</v>
      </c>
      <c r="BD251" s="71">
        <v>0</v>
      </c>
      <c r="BE251" s="71">
        <v>0</v>
      </c>
      <c r="BF251" s="71"/>
      <c r="BG251" s="72"/>
      <c r="BH251" s="71">
        <v>21.323</v>
      </c>
      <c r="BI251" s="71">
        <v>0</v>
      </c>
      <c r="BJ251" s="71">
        <v>29.222999999999999</v>
      </c>
      <c r="BK251" s="71">
        <v>0</v>
      </c>
      <c r="BL251" s="71">
        <v>3.431</v>
      </c>
      <c r="BM251" s="71">
        <v>0</v>
      </c>
      <c r="BN251" s="72"/>
      <c r="BO251" s="71">
        <v>3</v>
      </c>
      <c r="BP251" s="71">
        <v>0</v>
      </c>
      <c r="BQ251" s="71">
        <v>2</v>
      </c>
      <c r="BR251" s="71">
        <v>0</v>
      </c>
      <c r="BS251" s="71">
        <v>1</v>
      </c>
      <c r="BT251" s="71">
        <v>0</v>
      </c>
      <c r="BU251"/>
      <c r="BV251" s="70">
        <v>53.976999999999997</v>
      </c>
      <c r="BW251" s="70">
        <v>0</v>
      </c>
      <c r="BX251" s="70">
        <v>0</v>
      </c>
      <c r="BY251" s="70">
        <v>0</v>
      </c>
      <c r="BZ251" s="70">
        <v>0</v>
      </c>
      <c r="CA251" s="70">
        <v>0</v>
      </c>
      <c r="CB251" s="70">
        <v>0</v>
      </c>
      <c r="CC251" s="70">
        <v>0</v>
      </c>
      <c r="CD251" s="70">
        <v>0</v>
      </c>
    </row>
    <row r="252" spans="1:82">
      <c r="A252" s="70" t="s">
        <v>1999</v>
      </c>
      <c r="B252" s="70">
        <v>472</v>
      </c>
      <c r="C252" s="70">
        <v>13</v>
      </c>
      <c r="D252" s="70">
        <v>28</v>
      </c>
      <c r="E252" s="70">
        <v>2016</v>
      </c>
      <c r="F252" s="70" t="s">
        <v>155</v>
      </c>
      <c r="G252" s="70" t="s">
        <v>1986</v>
      </c>
      <c r="H252" s="70" t="s">
        <v>1987</v>
      </c>
      <c r="I252" s="148"/>
      <c r="J252" s="71">
        <v>209.05098490105769</v>
      </c>
      <c r="K252" s="71">
        <v>4.7065030780352393</v>
      </c>
      <c r="L252" s="71">
        <v>21.646244237019811</v>
      </c>
      <c r="M252" s="71">
        <v>84.073173267849853</v>
      </c>
      <c r="N252" s="71">
        <v>63.754341151438652</v>
      </c>
      <c r="O252" s="71">
        <v>70.772941767339248</v>
      </c>
      <c r="P252" s="71">
        <v>90.177879096166933</v>
      </c>
      <c r="Q252" s="71">
        <v>4.6182751410576479</v>
      </c>
      <c r="R252" s="71">
        <v>0</v>
      </c>
      <c r="S252" s="71">
        <v>10.731956366869149</v>
      </c>
      <c r="T252" s="72"/>
      <c r="U252" s="71">
        <v>9794769</v>
      </c>
      <c r="V252" s="71">
        <v>2108</v>
      </c>
      <c r="W252" s="71">
        <v>526</v>
      </c>
      <c r="X252" s="71">
        <v>21019</v>
      </c>
      <c r="Y252" s="71">
        <v>24556</v>
      </c>
      <c r="Z252" s="71">
        <v>41624</v>
      </c>
      <c r="AA252" s="71">
        <v>18560</v>
      </c>
      <c r="AB252" s="71">
        <v>65385</v>
      </c>
      <c r="AC252" s="71">
        <v>0</v>
      </c>
      <c r="AD252" s="71">
        <v>10.73195636686915</v>
      </c>
      <c r="AE252" s="72"/>
      <c r="AF252" s="71">
        <v>109496094.73858529</v>
      </c>
      <c r="AG252" s="71">
        <v>3910099.1370792771</v>
      </c>
      <c r="AH252" s="71">
        <v>3194229.7824295061</v>
      </c>
      <c r="AI252" s="71">
        <v>135091772.7979078</v>
      </c>
      <c r="AJ252" s="71">
        <v>106691888.99607921</v>
      </c>
      <c r="AK252" s="71">
        <v>0</v>
      </c>
      <c r="AL252" s="71">
        <v>0</v>
      </c>
      <c r="AM252" s="71">
        <v>8967701.5859778114</v>
      </c>
      <c r="AN252" s="71">
        <v>0</v>
      </c>
      <c r="AO252" s="71">
        <v>0</v>
      </c>
      <c r="AP252" s="71">
        <v>367351787.03805888</v>
      </c>
      <c r="AQ252" s="72"/>
      <c r="AR252" s="71">
        <v>1984</v>
      </c>
      <c r="AS252" s="71">
        <v>662</v>
      </c>
      <c r="AT252" s="71">
        <v>0</v>
      </c>
      <c r="AU252" s="71">
        <v>0</v>
      </c>
      <c r="AV252" s="71">
        <v>0</v>
      </c>
      <c r="AW252" s="71">
        <v>0</v>
      </c>
      <c r="AX252" s="71"/>
      <c r="AY252" s="72"/>
      <c r="AZ252" s="71">
        <v>9801.3490000000002</v>
      </c>
      <c r="BA252" s="71">
        <v>25175.5</v>
      </c>
      <c r="BB252" s="71">
        <v>0</v>
      </c>
      <c r="BC252" s="71">
        <v>0</v>
      </c>
      <c r="BD252" s="71">
        <v>0</v>
      </c>
      <c r="BE252" s="71">
        <v>0</v>
      </c>
      <c r="BF252" s="71"/>
      <c r="BG252" s="72"/>
      <c r="BH252" s="71">
        <v>16.748000000000001</v>
      </c>
      <c r="BI252" s="71">
        <v>0</v>
      </c>
      <c r="BJ252" s="71">
        <v>25.863</v>
      </c>
      <c r="BK252" s="71">
        <v>0</v>
      </c>
      <c r="BL252" s="71">
        <v>3.1829999999999998</v>
      </c>
      <c r="BM252" s="71">
        <v>0</v>
      </c>
      <c r="BN252" s="72"/>
      <c r="BO252" s="71">
        <v>2</v>
      </c>
      <c r="BP252" s="71">
        <v>0</v>
      </c>
      <c r="BQ252" s="71">
        <v>2</v>
      </c>
      <c r="BR252" s="71">
        <v>0</v>
      </c>
      <c r="BS252" s="71">
        <v>1</v>
      </c>
      <c r="BT252" s="71">
        <v>0</v>
      </c>
      <c r="BU252"/>
      <c r="BV252" s="70">
        <v>45.793999999999997</v>
      </c>
      <c r="BW252" s="70">
        <v>0</v>
      </c>
      <c r="BX252" s="70">
        <v>0</v>
      </c>
      <c r="BY252" s="70">
        <v>0</v>
      </c>
      <c r="BZ252" s="70">
        <v>0</v>
      </c>
      <c r="CA252" s="70">
        <v>0</v>
      </c>
      <c r="CB252" s="70">
        <v>0</v>
      </c>
      <c r="CC252" s="70">
        <v>0</v>
      </c>
      <c r="CD252" s="70">
        <v>0</v>
      </c>
    </row>
    <row r="253" spans="1:82">
      <c r="A253" s="70" t="s">
        <v>2000</v>
      </c>
      <c r="B253" s="70">
        <v>473</v>
      </c>
      <c r="C253" s="70">
        <v>14</v>
      </c>
      <c r="D253" s="70">
        <v>28</v>
      </c>
      <c r="E253" s="70">
        <v>2017</v>
      </c>
      <c r="F253" s="70" t="s">
        <v>156</v>
      </c>
      <c r="G253" s="70" t="s">
        <v>1986</v>
      </c>
      <c r="H253" s="70" t="s">
        <v>1987</v>
      </c>
      <c r="I253" s="148"/>
      <c r="J253" s="71">
        <v>191.52532220455637</v>
      </c>
      <c r="K253" s="71">
        <v>4.8355761417911065</v>
      </c>
      <c r="L253" s="71">
        <v>21.471436580059976</v>
      </c>
      <c r="M253" s="71">
        <v>78.277580683408189</v>
      </c>
      <c r="N253" s="71">
        <v>59.297672370978582</v>
      </c>
      <c r="O253" s="71">
        <v>69.710086076041435</v>
      </c>
      <c r="P253" s="71">
        <v>89.181775390877235</v>
      </c>
      <c r="Q253" s="71">
        <v>4.4148844077082803</v>
      </c>
      <c r="R253" s="71">
        <v>0</v>
      </c>
      <c r="S253" s="71">
        <v>6.363417160802884</v>
      </c>
      <c r="T253" s="72"/>
      <c r="U253" s="71">
        <v>9651211</v>
      </c>
      <c r="V253" s="71">
        <v>2108</v>
      </c>
      <c r="W253" s="71">
        <v>526</v>
      </c>
      <c r="X253" s="71">
        <v>21019</v>
      </c>
      <c r="Y253" s="71">
        <v>24677</v>
      </c>
      <c r="Z253" s="71">
        <v>41679</v>
      </c>
      <c r="AA253" s="71">
        <v>18472</v>
      </c>
      <c r="AB253" s="71">
        <v>64637</v>
      </c>
      <c r="AC253" s="71">
        <v>0</v>
      </c>
      <c r="AD253" s="71">
        <v>6.363417160802884</v>
      </c>
      <c r="AE253" s="72"/>
      <c r="AF253" s="71">
        <v>102746549.2476805</v>
      </c>
      <c r="AG253" s="71">
        <v>3958359.5457984838</v>
      </c>
      <c r="AH253" s="71">
        <v>4286375.6919075819</v>
      </c>
      <c r="AI253" s="71">
        <v>128356865.7627413</v>
      </c>
      <c r="AJ253" s="71">
        <v>109340756.97855911</v>
      </c>
      <c r="AK253" s="71">
        <v>0</v>
      </c>
      <c r="AL253" s="71">
        <v>0</v>
      </c>
      <c r="AM253" s="71">
        <v>8878983.1631732099</v>
      </c>
      <c r="AN253" s="71">
        <v>0</v>
      </c>
      <c r="AO253" s="71">
        <v>0</v>
      </c>
      <c r="AP253" s="71">
        <v>357567890.38986015</v>
      </c>
      <c r="AQ253" s="72"/>
      <c r="AR253" s="71">
        <v>2105</v>
      </c>
      <c r="AS253" s="71">
        <v>722</v>
      </c>
      <c r="AT253" s="71">
        <v>0</v>
      </c>
      <c r="AU253" s="71">
        <v>0</v>
      </c>
      <c r="AV253" s="71">
        <v>0</v>
      </c>
      <c r="AW253" s="71">
        <v>0</v>
      </c>
      <c r="AX253" s="71"/>
      <c r="AY253" s="72"/>
      <c r="AZ253" s="71">
        <v>10566.929</v>
      </c>
      <c r="BA253" s="71">
        <v>29730.19999999999</v>
      </c>
      <c r="BB253" s="71">
        <v>0</v>
      </c>
      <c r="BC253" s="71">
        <v>0</v>
      </c>
      <c r="BD253" s="71">
        <v>0</v>
      </c>
      <c r="BE253" s="71">
        <v>0</v>
      </c>
      <c r="BF253" s="71"/>
      <c r="BG253" s="72"/>
      <c r="BH253" s="71">
        <v>15.194000000000001</v>
      </c>
      <c r="BI253" s="71">
        <v>0</v>
      </c>
      <c r="BJ253" s="71">
        <v>23.085999999999999</v>
      </c>
      <c r="BK253" s="71">
        <v>0</v>
      </c>
      <c r="BL253" s="71">
        <v>3.0819999999999999</v>
      </c>
      <c r="BM253" s="71">
        <v>0</v>
      </c>
      <c r="BN253" s="72"/>
      <c r="BO253" s="71">
        <v>2</v>
      </c>
      <c r="BP253" s="71">
        <v>0</v>
      </c>
      <c r="BQ253" s="71">
        <v>2</v>
      </c>
      <c r="BR253" s="71">
        <v>0</v>
      </c>
      <c r="BS253" s="71">
        <v>1</v>
      </c>
      <c r="BT253" s="71">
        <v>0</v>
      </c>
      <c r="BU253"/>
      <c r="BV253" s="70">
        <v>41.362000000000002</v>
      </c>
      <c r="BW253" s="70">
        <v>0</v>
      </c>
      <c r="BX253" s="70">
        <v>0</v>
      </c>
      <c r="BY253" s="70">
        <v>0</v>
      </c>
      <c r="BZ253" s="70">
        <v>0</v>
      </c>
      <c r="CA253" s="70">
        <v>0</v>
      </c>
      <c r="CB253" s="70">
        <v>0</v>
      </c>
      <c r="CC253" s="70">
        <v>0</v>
      </c>
      <c r="CD253" s="70">
        <v>0</v>
      </c>
    </row>
    <row r="254" spans="1:82">
      <c r="A254" s="70" t="s">
        <v>2001</v>
      </c>
      <c r="B254" s="70">
        <v>474</v>
      </c>
      <c r="C254" s="70">
        <v>15</v>
      </c>
      <c r="D254" s="70">
        <v>28</v>
      </c>
      <c r="E254" s="70">
        <v>2018</v>
      </c>
      <c r="F254" s="70" t="s">
        <v>183</v>
      </c>
      <c r="G254" s="1064" t="s">
        <v>1986</v>
      </c>
      <c r="H254" s="70" t="s">
        <v>1987</v>
      </c>
      <c r="I254" s="148"/>
      <c r="J254" s="71">
        <v>182.8602610806164</v>
      </c>
      <c r="K254" s="71">
        <v>4.0807401231118652</v>
      </c>
      <c r="L254" s="71">
        <v>19.391127009418959</v>
      </c>
      <c r="M254" s="71">
        <v>71.419644498380578</v>
      </c>
      <c r="N254" s="71">
        <v>41.266105241269791</v>
      </c>
      <c r="O254" s="71">
        <v>68.36263985685838</v>
      </c>
      <c r="P254" s="71">
        <v>87.318942256372864</v>
      </c>
      <c r="Q254" s="71">
        <v>4.0410985554881202</v>
      </c>
      <c r="R254" s="71">
        <v>0</v>
      </c>
      <c r="S254" s="71">
        <v>7.0829604840347775</v>
      </c>
      <c r="T254" s="72"/>
      <c r="U254" s="71">
        <v>10168802</v>
      </c>
      <c r="V254" s="71">
        <v>2108</v>
      </c>
      <c r="W254" s="71">
        <v>526</v>
      </c>
      <c r="X254" s="71">
        <v>21019</v>
      </c>
      <c r="Y254" s="71">
        <v>24843</v>
      </c>
      <c r="Z254" s="71">
        <v>41656</v>
      </c>
      <c r="AA254" s="71">
        <v>18268</v>
      </c>
      <c r="AB254" s="71">
        <v>63759</v>
      </c>
      <c r="AC254" s="71">
        <v>0</v>
      </c>
      <c r="AD254" s="71">
        <v>7.0829604840347784</v>
      </c>
      <c r="AE254" s="72"/>
      <c r="AF254" s="71">
        <v>99342452.994058669</v>
      </c>
      <c r="AG254" s="71">
        <v>3580812.0705096181</v>
      </c>
      <c r="AH254" s="71">
        <v>4070944.2367996741</v>
      </c>
      <c r="AI254" s="71">
        <v>123282944.94306061</v>
      </c>
      <c r="AJ254" s="71">
        <v>92482870.019477487</v>
      </c>
      <c r="AK254" s="71">
        <v>0</v>
      </c>
      <c r="AL254" s="71">
        <v>0</v>
      </c>
      <c r="AM254" s="71">
        <v>8776497.1678640191</v>
      </c>
      <c r="AN254" s="71">
        <v>0</v>
      </c>
      <c r="AO254" s="71">
        <v>0</v>
      </c>
      <c r="AP254" s="71">
        <v>331536521.43177009</v>
      </c>
      <c r="AQ254" s="72"/>
      <c r="AR254" s="71">
        <v>2185</v>
      </c>
      <c r="AS254" s="71">
        <v>766</v>
      </c>
      <c r="AT254" s="71">
        <v>0</v>
      </c>
      <c r="AU254" s="71">
        <v>0</v>
      </c>
      <c r="AV254" s="71">
        <v>0</v>
      </c>
      <c r="AW254" s="71">
        <v>0</v>
      </c>
      <c r="AX254" s="71"/>
      <c r="AY254" s="72"/>
      <c r="AZ254" s="71">
        <v>11023.539000000001</v>
      </c>
      <c r="BA254" s="71">
        <v>33037.1</v>
      </c>
      <c r="BB254" s="71">
        <v>0</v>
      </c>
      <c r="BC254" s="71">
        <v>0</v>
      </c>
      <c r="BD254" s="71">
        <v>0</v>
      </c>
      <c r="BE254" s="71">
        <v>0</v>
      </c>
      <c r="BF254" s="71"/>
      <c r="BG254" s="72"/>
      <c r="BH254" s="71">
        <v>14.531000000000001</v>
      </c>
      <c r="BI254" s="71">
        <v>0</v>
      </c>
      <c r="BJ254" s="71">
        <v>22.225000000000001</v>
      </c>
      <c r="BK254" s="71">
        <v>0</v>
      </c>
      <c r="BL254" s="71">
        <v>2.9140000000000001</v>
      </c>
      <c r="BM254" s="71">
        <v>0</v>
      </c>
      <c r="BN254" s="72"/>
      <c r="BO254" s="71">
        <v>2</v>
      </c>
      <c r="BP254" s="71">
        <v>0</v>
      </c>
      <c r="BQ254" s="71">
        <v>2</v>
      </c>
      <c r="BR254" s="71">
        <v>0</v>
      </c>
      <c r="BS254" s="71">
        <v>1</v>
      </c>
      <c r="BT254" s="71">
        <v>0</v>
      </c>
      <c r="BU254"/>
      <c r="BV254" s="70">
        <v>39.67</v>
      </c>
      <c r="BW254" s="70">
        <v>0</v>
      </c>
      <c r="BX254" s="70">
        <v>0</v>
      </c>
      <c r="BY254" s="70">
        <v>0</v>
      </c>
      <c r="BZ254" s="70">
        <v>0</v>
      </c>
      <c r="CA254" s="70">
        <v>0</v>
      </c>
      <c r="CB254" s="70">
        <v>0</v>
      </c>
      <c r="CC254" s="70">
        <v>0</v>
      </c>
      <c r="CD254" s="70">
        <v>0</v>
      </c>
    </row>
    <row r="255" spans="1:82">
      <c r="A255" s="70" t="s">
        <v>2002</v>
      </c>
      <c r="B255" s="70">
        <v>475</v>
      </c>
      <c r="C255" s="70">
        <v>16</v>
      </c>
      <c r="D255" s="70">
        <v>28</v>
      </c>
      <c r="E255" s="70">
        <v>2019</v>
      </c>
      <c r="F255" s="70" t="s">
        <v>158</v>
      </c>
      <c r="G255" s="1064" t="s">
        <v>1986</v>
      </c>
      <c r="H255" s="70" t="s">
        <v>1987</v>
      </c>
      <c r="I255" s="148"/>
      <c r="J255" s="71">
        <v>179.78565823661722</v>
      </c>
      <c r="K255" s="71">
        <v>3.8774395594159268</v>
      </c>
      <c r="L255" s="71">
        <v>19.719274095367741</v>
      </c>
      <c r="M255" s="71">
        <v>75.001627613836106</v>
      </c>
      <c r="N255" s="71">
        <v>40.667354511158898</v>
      </c>
      <c r="O255" s="71">
        <v>65.970573514517724</v>
      </c>
      <c r="P255" s="71">
        <v>86.551943610306751</v>
      </c>
      <c r="Q255" s="71">
        <v>3.87638915087429</v>
      </c>
      <c r="R255" s="71">
        <v>0</v>
      </c>
      <c r="S255" s="71">
        <v>9.0652975439248671</v>
      </c>
      <c r="T255" s="72"/>
      <c r="U255" s="71">
        <v>9976891</v>
      </c>
      <c r="V255" s="71">
        <v>2108</v>
      </c>
      <c r="W255" s="71">
        <v>526</v>
      </c>
      <c r="X255" s="71">
        <v>21019</v>
      </c>
      <c r="Y255" s="71">
        <v>24945</v>
      </c>
      <c r="Z255" s="71">
        <v>41302</v>
      </c>
      <c r="AA255" s="71">
        <v>17972</v>
      </c>
      <c r="AB255" s="71">
        <v>62816</v>
      </c>
      <c r="AC255" s="71">
        <v>0</v>
      </c>
      <c r="AD255" s="71">
        <v>9.0652975439248671</v>
      </c>
      <c r="AE255" s="72"/>
      <c r="AF255" s="71">
        <v>99764626.79375717</v>
      </c>
      <c r="AG255" s="71">
        <v>3470237.3195502739</v>
      </c>
      <c r="AH255" s="71">
        <v>4326161.5866823411</v>
      </c>
      <c r="AI255" s="71">
        <v>126046721.708682</v>
      </c>
      <c r="AJ255" s="71">
        <v>83773373.306195199</v>
      </c>
      <c r="AK255" s="71">
        <v>0</v>
      </c>
      <c r="AL255" s="71">
        <v>0</v>
      </c>
      <c r="AM255" s="71">
        <v>8555066.3214051779</v>
      </c>
      <c r="AN255" s="71">
        <v>0</v>
      </c>
      <c r="AO255" s="71">
        <v>0</v>
      </c>
      <c r="AP255" s="71">
        <v>325936187.03627217</v>
      </c>
      <c r="AQ255" s="72"/>
      <c r="AR255" s="71">
        <v>2263</v>
      </c>
      <c r="AS255" s="71">
        <v>790</v>
      </c>
      <c r="AT255" s="71">
        <v>0</v>
      </c>
      <c r="AU255" s="71">
        <v>0</v>
      </c>
      <c r="AV255" s="71">
        <v>0</v>
      </c>
      <c r="AW255" s="71">
        <v>0</v>
      </c>
      <c r="AX255" s="71"/>
      <c r="AY255" s="72"/>
      <c r="AZ255" s="71">
        <v>11465.049000000001</v>
      </c>
      <c r="BA255" s="71">
        <v>33799.1</v>
      </c>
      <c r="BB255" s="71">
        <v>0</v>
      </c>
      <c r="BC255" s="71">
        <v>0</v>
      </c>
      <c r="BD255" s="71">
        <v>0</v>
      </c>
      <c r="BE255" s="71">
        <v>0</v>
      </c>
      <c r="BF255" s="71"/>
      <c r="BG255" s="72"/>
      <c r="BH255" s="71">
        <v>10.789</v>
      </c>
      <c r="BI255" s="71">
        <v>0</v>
      </c>
      <c r="BJ255" s="71">
        <v>18.945</v>
      </c>
      <c r="BK255" s="71">
        <v>0</v>
      </c>
      <c r="BL255" s="71">
        <v>0</v>
      </c>
      <c r="BM255" s="71">
        <v>0</v>
      </c>
      <c r="BN255" s="72"/>
      <c r="BO255" s="71">
        <v>2</v>
      </c>
      <c r="BP255" s="71">
        <v>0</v>
      </c>
      <c r="BQ255" s="71">
        <v>2</v>
      </c>
      <c r="BR255" s="71">
        <v>0</v>
      </c>
      <c r="BS255" s="71">
        <v>0</v>
      </c>
      <c r="BT255" s="71">
        <v>0</v>
      </c>
      <c r="BU255"/>
      <c r="BV255" s="70">
        <v>29.734000000000002</v>
      </c>
      <c r="BW255" s="70">
        <v>0</v>
      </c>
      <c r="BX255" s="70">
        <v>0</v>
      </c>
      <c r="BY255" s="70">
        <v>0</v>
      </c>
      <c r="BZ255" s="70">
        <v>0</v>
      </c>
      <c r="CA255" s="70">
        <v>0</v>
      </c>
      <c r="CB255" s="70">
        <v>0</v>
      </c>
      <c r="CC255" s="70">
        <v>0</v>
      </c>
      <c r="CD255" s="70">
        <v>0</v>
      </c>
    </row>
    <row r="256" spans="1:82">
      <c r="A256" s="70" t="s">
        <v>2003</v>
      </c>
      <c r="B256" s="70">
        <v>476</v>
      </c>
      <c r="C256" s="70">
        <v>17</v>
      </c>
      <c r="D256" s="70">
        <v>28</v>
      </c>
      <c r="E256" s="70">
        <v>2020</v>
      </c>
      <c r="F256" s="70" t="s">
        <v>159</v>
      </c>
      <c r="G256" s="70" t="s">
        <v>1986</v>
      </c>
      <c r="H256" s="70" t="s">
        <v>1987</v>
      </c>
      <c r="I256" s="148"/>
      <c r="J256" s="71">
        <v>179.88928277180869</v>
      </c>
      <c r="K256" s="71">
        <v>3.4616844710784029</v>
      </c>
      <c r="L256" s="71">
        <v>22.765610147691717</v>
      </c>
      <c r="M256" s="71">
        <v>70.032489232015038</v>
      </c>
      <c r="N256" s="71">
        <v>47.561704789983608</v>
      </c>
      <c r="O256" s="71">
        <v>57.679197928113823</v>
      </c>
      <c r="P256" s="71">
        <v>80.841380477246133</v>
      </c>
      <c r="Q256" s="71">
        <v>3.6552110863926401</v>
      </c>
      <c r="R256" s="71">
        <v>0</v>
      </c>
      <c r="S256" s="71">
        <v>8.7564059843256761</v>
      </c>
      <c r="T256" s="72"/>
      <c r="U256" s="71">
        <v>10155027</v>
      </c>
      <c r="V256" s="71">
        <v>1860</v>
      </c>
      <c r="W256" s="71">
        <v>803</v>
      </c>
      <c r="X256" s="71">
        <v>20667</v>
      </c>
      <c r="Y256" s="71">
        <v>25151</v>
      </c>
      <c r="Z256" s="71">
        <v>41216</v>
      </c>
      <c r="AA256" s="71">
        <v>17842</v>
      </c>
      <c r="AB256" s="71">
        <v>61994</v>
      </c>
      <c r="AC256" s="71">
        <v>0</v>
      </c>
      <c r="AD256" s="71">
        <v>8.7564059843256761</v>
      </c>
      <c r="AE256" s="72"/>
      <c r="AF256" s="71">
        <v>103257719.0241494</v>
      </c>
      <c r="AG256" s="71">
        <v>2795302.2357572755</v>
      </c>
      <c r="AH256" s="71">
        <v>5180370.5609045438</v>
      </c>
      <c r="AI256" s="71">
        <v>116626987.1573651</v>
      </c>
      <c r="AJ256" s="71">
        <v>99271174.253540814</v>
      </c>
      <c r="AK256" s="71"/>
      <c r="AL256" s="71"/>
      <c r="AM256" s="71">
        <v>8090905.7677056603</v>
      </c>
      <c r="AN256" s="71"/>
      <c r="AO256" s="71"/>
      <c r="AP256" s="71">
        <v>335222458.99942279</v>
      </c>
      <c r="AQ256" s="72"/>
      <c r="AR256" s="71">
        <v>2350</v>
      </c>
      <c r="AS256" s="71">
        <v>801</v>
      </c>
      <c r="AT256" s="71">
        <v>0</v>
      </c>
      <c r="AU256" s="71">
        <v>0</v>
      </c>
      <c r="AV256" s="71">
        <v>0</v>
      </c>
      <c r="AW256" s="71">
        <v>0</v>
      </c>
      <c r="AX256" s="71"/>
      <c r="AY256" s="72"/>
      <c r="AZ256" s="71">
        <v>12000.138999999999</v>
      </c>
      <c r="BA256" s="71">
        <v>34404.899999999987</v>
      </c>
      <c r="BB256" s="71">
        <v>0</v>
      </c>
      <c r="BC256" s="71">
        <v>0</v>
      </c>
      <c r="BD256" s="71">
        <v>0</v>
      </c>
      <c r="BE256" s="71">
        <v>0</v>
      </c>
      <c r="BF256" s="71"/>
      <c r="BG256" s="72"/>
      <c r="BH256" s="71">
        <v>11.052</v>
      </c>
      <c r="BI256" s="71">
        <v>0</v>
      </c>
      <c r="BJ256" s="71">
        <v>17.777000000000001</v>
      </c>
      <c r="BK256" s="71">
        <v>0</v>
      </c>
      <c r="BL256" s="71">
        <v>0</v>
      </c>
      <c r="BM256" s="71">
        <v>0</v>
      </c>
      <c r="BN256" s="72"/>
      <c r="BO256" s="71">
        <v>2</v>
      </c>
      <c r="BP256" s="71">
        <v>0</v>
      </c>
      <c r="BQ256" s="71">
        <v>2</v>
      </c>
      <c r="BR256" s="71">
        <v>0</v>
      </c>
      <c r="BS256" s="71">
        <v>0</v>
      </c>
      <c r="BT256" s="71">
        <v>0</v>
      </c>
      <c r="BU256"/>
      <c r="BV256" s="70">
        <v>28.829000000000001</v>
      </c>
      <c r="BW256" s="70">
        <v>0</v>
      </c>
      <c r="BX256" s="70">
        <v>0</v>
      </c>
      <c r="BY256" s="70">
        <v>0</v>
      </c>
      <c r="BZ256" s="70">
        <v>0</v>
      </c>
      <c r="CA256" s="70">
        <v>0</v>
      </c>
      <c r="CB256" s="70">
        <v>0</v>
      </c>
      <c r="CC256" s="70">
        <v>0</v>
      </c>
      <c r="CD256" s="70">
        <v>0</v>
      </c>
    </row>
    <row r="257" spans="1:82">
      <c r="A257" s="70" t="s">
        <v>2004</v>
      </c>
      <c r="B257" s="70">
        <v>476</v>
      </c>
      <c r="C257" s="70">
        <v>18</v>
      </c>
      <c r="D257" s="70">
        <v>28</v>
      </c>
      <c r="E257" s="70">
        <v>2021</v>
      </c>
      <c r="F257" s="70" t="s">
        <v>160</v>
      </c>
      <c r="G257" s="70" t="s">
        <v>1986</v>
      </c>
      <c r="H257" s="70" t="s">
        <v>1987</v>
      </c>
      <c r="I257" s="148"/>
      <c r="J257" s="71">
        <v>165.2679219061236</v>
      </c>
      <c r="K257" s="71">
        <v>3.7415559605981836</v>
      </c>
      <c r="L257" s="71">
        <v>20.686222303191819</v>
      </c>
      <c r="M257" s="71">
        <v>64.442864024603097</v>
      </c>
      <c r="N257" s="71">
        <v>45.800156790857017</v>
      </c>
      <c r="O257" s="71">
        <v>55.865912466547314</v>
      </c>
      <c r="P257" s="71">
        <v>82.677129979666049</v>
      </c>
      <c r="Q257" s="71">
        <v>3.58526032973956</v>
      </c>
      <c r="R257" s="71">
        <v>0</v>
      </c>
      <c r="S257" s="71">
        <v>7.6011252768763242</v>
      </c>
      <c r="T257" s="72"/>
      <c r="U257" s="71">
        <v>10171325</v>
      </c>
      <c r="V257" s="71">
        <v>1860</v>
      </c>
      <c r="W257" s="71">
        <v>803</v>
      </c>
      <c r="X257" s="71">
        <v>20667</v>
      </c>
      <c r="Y257" s="71">
        <v>25293</v>
      </c>
      <c r="Z257" s="71">
        <v>41104</v>
      </c>
      <c r="AA257" s="71">
        <v>17793</v>
      </c>
      <c r="AB257" s="71">
        <v>61405</v>
      </c>
      <c r="AC257" s="71">
        <v>0</v>
      </c>
      <c r="AD257" s="71">
        <v>7.6011252768763242</v>
      </c>
      <c r="AE257" s="72"/>
      <c r="AF257" s="71">
        <v>98646797.009113923</v>
      </c>
      <c r="AG257" s="71">
        <v>3116854.7894970602</v>
      </c>
      <c r="AH257" s="71">
        <v>4636454.4273060123</v>
      </c>
      <c r="AI257" s="71">
        <v>124044098.76338965</v>
      </c>
      <c r="AJ257" s="71">
        <v>105159944.36997131</v>
      </c>
      <c r="AK257" s="71">
        <v>0</v>
      </c>
      <c r="AL257" s="71">
        <v>0</v>
      </c>
      <c r="AM257" s="71">
        <v>8060259.0308381375</v>
      </c>
      <c r="AN257" s="71">
        <v>0</v>
      </c>
      <c r="AO257" s="71">
        <v>0</v>
      </c>
      <c r="AP257" s="71">
        <v>343664408.3901161</v>
      </c>
      <c r="AQ257" s="72"/>
      <c r="AR257" s="71">
        <v>2502</v>
      </c>
      <c r="AS257" s="71">
        <v>805</v>
      </c>
      <c r="AT257" s="71">
        <v>0</v>
      </c>
      <c r="AU257" s="71">
        <v>1</v>
      </c>
      <c r="AV257" s="71">
        <v>0</v>
      </c>
      <c r="AW257" s="71">
        <v>0</v>
      </c>
      <c r="AX257" s="71"/>
      <c r="AY257" s="72"/>
      <c r="AZ257" s="71">
        <v>12976.05899999999</v>
      </c>
      <c r="BA257" s="71">
        <v>34661.399999999987</v>
      </c>
      <c r="BB257" s="71">
        <v>0</v>
      </c>
      <c r="BC257" s="71">
        <v>11.9</v>
      </c>
      <c r="BD257" s="71">
        <v>0</v>
      </c>
      <c r="BE257" s="71">
        <v>0</v>
      </c>
      <c r="BF257" s="71"/>
      <c r="BG257" s="72"/>
      <c r="BH257" s="71">
        <v>12.416</v>
      </c>
      <c r="BI257" s="71">
        <v>0</v>
      </c>
      <c r="BJ257" s="71">
        <v>17.228000000000002</v>
      </c>
      <c r="BK257" s="71">
        <v>0</v>
      </c>
      <c r="BL257" s="71">
        <v>0</v>
      </c>
      <c r="BM257" s="71">
        <v>0</v>
      </c>
      <c r="BN257" s="72"/>
      <c r="BO257" s="71">
        <v>2</v>
      </c>
      <c r="BP257" s="71">
        <v>0</v>
      </c>
      <c r="BQ257" s="71">
        <v>2</v>
      </c>
      <c r="BR257" s="71">
        <v>0</v>
      </c>
      <c r="BS257" s="71">
        <v>0</v>
      </c>
      <c r="BT257" s="71">
        <v>0</v>
      </c>
      <c r="BU257"/>
      <c r="BV257" s="70">
        <v>29.643999999999998</v>
      </c>
      <c r="BW257" s="70">
        <v>0</v>
      </c>
      <c r="BX257" s="70">
        <v>0</v>
      </c>
      <c r="BY257" s="70">
        <v>0</v>
      </c>
      <c r="BZ257" s="70">
        <v>0</v>
      </c>
      <c r="CA257" s="70">
        <v>0</v>
      </c>
      <c r="CB257" s="70">
        <v>0</v>
      </c>
      <c r="CC257" s="70">
        <v>0</v>
      </c>
      <c r="CD257" s="70">
        <v>0</v>
      </c>
    </row>
    <row r="258" spans="1:82">
      <c r="A258" s="70" t="s">
        <v>2005</v>
      </c>
      <c r="B258" s="70">
        <v>476</v>
      </c>
      <c r="C258" s="70">
        <v>19</v>
      </c>
      <c r="D258" s="70">
        <v>28</v>
      </c>
      <c r="E258" s="70">
        <v>2022</v>
      </c>
      <c r="F258" s="70" t="s">
        <v>161</v>
      </c>
      <c r="G258" s="70" t="s">
        <v>1986</v>
      </c>
      <c r="H258" s="70" t="s">
        <v>1987</v>
      </c>
      <c r="I258" s="148"/>
      <c r="J258" s="71">
        <v>141.27990641824215</v>
      </c>
      <c r="K258" s="71">
        <v>3.7226029788435149</v>
      </c>
      <c r="L258" s="71">
        <v>17.556379859462133</v>
      </c>
      <c r="M258" s="71">
        <v>72.935433694724608</v>
      </c>
      <c r="N258" s="71">
        <v>59.037396703467451</v>
      </c>
      <c r="O258" s="71">
        <v>58.509154771222676</v>
      </c>
      <c r="P258" s="71">
        <v>81.280077503427052</v>
      </c>
      <c r="Q258" s="71">
        <v>3.5877048119092367</v>
      </c>
      <c r="R258" s="71">
        <v>0</v>
      </c>
      <c r="S258" s="71">
        <v>7.9753483680720656</v>
      </c>
      <c r="T258" s="72"/>
      <c r="U258" s="71">
        <v>9342919</v>
      </c>
      <c r="V258" s="71">
        <v>1860</v>
      </c>
      <c r="W258" s="71">
        <v>803</v>
      </c>
      <c r="X258" s="71">
        <v>20667</v>
      </c>
      <c r="Y258" s="71">
        <v>25747</v>
      </c>
      <c r="Z258" s="71">
        <v>40901</v>
      </c>
      <c r="AA258" s="71">
        <v>17759</v>
      </c>
      <c r="AB258" s="71">
        <v>60943</v>
      </c>
      <c r="AC258" s="71">
        <v>0</v>
      </c>
      <c r="AD258" s="71">
        <v>7.9753483680720656</v>
      </c>
      <c r="AE258" s="72"/>
      <c r="AF258" s="71">
        <v>84189046.811423868</v>
      </c>
      <c r="AG258" s="71">
        <v>3114059.2201789515</v>
      </c>
      <c r="AH258" s="71">
        <v>4588721.856983209</v>
      </c>
      <c r="AI258" s="71">
        <v>124226710.05120409</v>
      </c>
      <c r="AJ258" s="71">
        <v>112964090.36040032</v>
      </c>
      <c r="AK258" s="71">
        <v>0</v>
      </c>
      <c r="AL258" s="71">
        <v>0</v>
      </c>
      <c r="AM258" s="71">
        <v>7869404.7030528439</v>
      </c>
      <c r="AN258" s="71">
        <v>0</v>
      </c>
      <c r="AO258" s="71">
        <v>0</v>
      </c>
      <c r="AP258" s="71">
        <v>336952033.00324327</v>
      </c>
      <c r="AQ258" s="72"/>
      <c r="AR258" s="71">
        <v>2657</v>
      </c>
      <c r="AS258" s="71">
        <v>808</v>
      </c>
      <c r="AT258" s="71">
        <v>0</v>
      </c>
      <c r="AU258" s="71">
        <v>1</v>
      </c>
      <c r="AV258" s="71">
        <v>0</v>
      </c>
      <c r="AW258" s="71">
        <v>0</v>
      </c>
      <c r="AX258" s="71"/>
      <c r="AY258" s="72"/>
      <c r="AZ258" s="71">
        <v>13912.828999999978</v>
      </c>
      <c r="BA258" s="71">
        <v>34732.69999999999</v>
      </c>
      <c r="BB258" s="71">
        <v>0</v>
      </c>
      <c r="BC258" s="71">
        <v>11.9</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2006</v>
      </c>
      <c r="B259" s="70">
        <v>476</v>
      </c>
      <c r="C259" s="70">
        <v>20</v>
      </c>
      <c r="D259" s="70">
        <v>28</v>
      </c>
      <c r="E259" s="70">
        <v>2023</v>
      </c>
      <c r="F259" s="70" t="s">
        <v>1539</v>
      </c>
      <c r="G259" s="70" t="s">
        <v>1986</v>
      </c>
      <c r="H259" s="70" t="s">
        <v>1987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2759</v>
      </c>
      <c r="AS259" s="71">
        <v>813</v>
      </c>
      <c r="AT259" s="71">
        <v>0</v>
      </c>
      <c r="AU259" s="71">
        <v>1</v>
      </c>
      <c r="AV259" s="71">
        <v>0</v>
      </c>
      <c r="AW259" s="71">
        <v>0</v>
      </c>
      <c r="AX259" s="71"/>
      <c r="AY259" s="72"/>
      <c r="AZ259" s="71">
        <v>14547.148999999961</v>
      </c>
      <c r="BA259" s="71">
        <v>37968.699999999997</v>
      </c>
      <c r="BB259" s="71">
        <v>0</v>
      </c>
      <c r="BC259" s="71">
        <v>11.9</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2007</v>
      </c>
      <c r="B260" s="70">
        <v>476</v>
      </c>
      <c r="C260" s="70">
        <v>21</v>
      </c>
      <c r="D260" s="70">
        <v>28</v>
      </c>
      <c r="E260" s="70">
        <v>2024</v>
      </c>
      <c r="F260" s="70" t="s">
        <v>1554</v>
      </c>
      <c r="G260" s="70" t="s">
        <v>1986</v>
      </c>
      <c r="H260" s="70" t="s">
        <v>1987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2008</v>
      </c>
      <c r="B261" s="70">
        <v>460</v>
      </c>
      <c r="C261" s="70">
        <v>1</v>
      </c>
      <c r="D261" s="70">
        <v>28</v>
      </c>
      <c r="E261" s="70">
        <v>1990</v>
      </c>
      <c r="F261" s="70" t="s">
        <v>787</v>
      </c>
      <c r="G261" s="70" t="s">
        <v>2009</v>
      </c>
      <c r="H261" s="70" t="s">
        <v>2010</v>
      </c>
      <c r="I261" s="148"/>
      <c r="J261" s="71">
        <v>120.02373902287979</v>
      </c>
      <c r="K261" s="71">
        <v>8.8918024673888993</v>
      </c>
      <c r="L261" s="71">
        <v>4.4094527632017533</v>
      </c>
      <c r="M261" s="71">
        <v>37.320668612705617</v>
      </c>
      <c r="N261" s="71">
        <v>41.259728953054932</v>
      </c>
      <c r="O261" s="71">
        <v>41.853903650017237</v>
      </c>
      <c r="P261" s="71">
        <v>39.330987170496222</v>
      </c>
      <c r="Q261" s="71">
        <v>2.8745535979158698</v>
      </c>
      <c r="R261" s="71">
        <v>0</v>
      </c>
      <c r="S261" s="71">
        <v>3.3400845579556919</v>
      </c>
      <c r="T261" s="72"/>
      <c r="U261" s="71">
        <v>16496451</v>
      </c>
      <c r="V261" s="71">
        <v>1986</v>
      </c>
      <c r="W261" s="71">
        <v>51</v>
      </c>
      <c r="X261" s="71">
        <v>12114</v>
      </c>
      <c r="Y261" s="71">
        <v>12814</v>
      </c>
      <c r="Z261" s="71">
        <v>17215</v>
      </c>
      <c r="AA261" s="71">
        <v>9550</v>
      </c>
      <c r="AB261" s="71">
        <v>46673</v>
      </c>
      <c r="AC261" s="71">
        <v>0</v>
      </c>
      <c r="AD261" s="71">
        <v>3.3400845579556919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2011</v>
      </c>
      <c r="B262" s="70">
        <v>461</v>
      </c>
      <c r="C262" s="70">
        <v>2</v>
      </c>
      <c r="D262" s="70">
        <v>28</v>
      </c>
      <c r="E262" s="70">
        <v>2005</v>
      </c>
      <c r="F262" s="70" t="s">
        <v>789</v>
      </c>
      <c r="G262" s="70" t="s">
        <v>2009</v>
      </c>
      <c r="H262" s="70" t="s">
        <v>2010</v>
      </c>
      <c r="I262" s="148"/>
      <c r="J262" s="71">
        <v>124.7427223753413</v>
      </c>
      <c r="K262" s="71">
        <v>5.8932834757366326</v>
      </c>
      <c r="L262" s="71">
        <v>11.45409892322056</v>
      </c>
      <c r="M262" s="71">
        <v>72.78781102884949</v>
      </c>
      <c r="N262" s="71">
        <v>78.393387038052367</v>
      </c>
      <c r="O262" s="71">
        <v>69.65202598704289</v>
      </c>
      <c r="P262" s="71">
        <v>45.941869809400643</v>
      </c>
      <c r="Q262" s="71">
        <v>3.5041057429856801</v>
      </c>
      <c r="R262" s="71">
        <v>0</v>
      </c>
      <c r="S262" s="71">
        <v>1.505167157954113</v>
      </c>
      <c r="T262" s="72"/>
      <c r="U262" s="71">
        <v>18390324</v>
      </c>
      <c r="V262" s="71">
        <v>1808</v>
      </c>
      <c r="W262" s="71">
        <v>152</v>
      </c>
      <c r="X262" s="71">
        <v>13620</v>
      </c>
      <c r="Y262" s="71">
        <v>20121</v>
      </c>
      <c r="Z262" s="71">
        <v>33152</v>
      </c>
      <c r="AA262" s="71">
        <v>9136</v>
      </c>
      <c r="AB262" s="71">
        <v>59478</v>
      </c>
      <c r="AC262" s="71">
        <v>0</v>
      </c>
      <c r="AD262" s="71">
        <v>1.505167157954113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2012</v>
      </c>
      <c r="B263" s="70">
        <v>462</v>
      </c>
      <c r="C263" s="70">
        <v>3</v>
      </c>
      <c r="D263" s="70">
        <v>28</v>
      </c>
      <c r="E263" s="70">
        <v>2006</v>
      </c>
      <c r="F263" s="70" t="s">
        <v>790</v>
      </c>
      <c r="G263" s="70" t="s">
        <v>2009</v>
      </c>
      <c r="H263" s="70" t="s">
        <v>2010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2013</v>
      </c>
      <c r="B264" s="70">
        <v>463</v>
      </c>
      <c r="C264" s="70">
        <v>4</v>
      </c>
      <c r="D264" s="70">
        <v>28</v>
      </c>
      <c r="E264" s="70">
        <v>2007</v>
      </c>
      <c r="F264" s="70" t="s">
        <v>791</v>
      </c>
      <c r="G264" s="70" t="s">
        <v>2009</v>
      </c>
      <c r="H264" s="70" t="s">
        <v>2010</v>
      </c>
      <c r="I264" s="148"/>
      <c r="J264" s="71">
        <v>135.0184404324749</v>
      </c>
      <c r="K264" s="71">
        <v>4.9634327757316923</v>
      </c>
      <c r="L264" s="71">
        <v>8.2058815021626277</v>
      </c>
      <c r="M264" s="71">
        <v>66.026762079330055</v>
      </c>
      <c r="N264" s="71">
        <v>85.194205577162151</v>
      </c>
      <c r="O264" s="71">
        <v>69.073569779230667</v>
      </c>
      <c r="P264" s="71">
        <v>46.448736828887277</v>
      </c>
      <c r="Q264" s="71">
        <v>3.7060920154267198</v>
      </c>
      <c r="R264" s="71">
        <v>0</v>
      </c>
      <c r="S264" s="71">
        <v>2.4056866859767618</v>
      </c>
      <c r="T264" s="72"/>
      <c r="U264" s="71">
        <v>21810573</v>
      </c>
      <c r="V264" s="71">
        <v>1595</v>
      </c>
      <c r="W264" s="71">
        <v>128</v>
      </c>
      <c r="X264" s="71">
        <v>15537</v>
      </c>
      <c r="Y264" s="71">
        <v>20662</v>
      </c>
      <c r="Z264" s="71">
        <v>34177</v>
      </c>
      <c r="AA264" s="71">
        <v>9096</v>
      </c>
      <c r="AB264" s="71">
        <v>59580</v>
      </c>
      <c r="AC264" s="71">
        <v>0</v>
      </c>
      <c r="AD264" s="71">
        <v>2.4056866859767618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2014</v>
      </c>
      <c r="B265" s="70">
        <v>464</v>
      </c>
      <c r="C265" s="70">
        <v>5</v>
      </c>
      <c r="D265" s="70">
        <v>28</v>
      </c>
      <c r="E265" s="70">
        <v>2008</v>
      </c>
      <c r="F265" s="70" t="s">
        <v>792</v>
      </c>
      <c r="G265" s="70" t="s">
        <v>2009</v>
      </c>
      <c r="H265" s="70" t="s">
        <v>2010</v>
      </c>
      <c r="I265" s="148"/>
      <c r="J265" s="71">
        <v>122.40437730690449</v>
      </c>
      <c r="K265" s="71">
        <v>3.557917473562441</v>
      </c>
      <c r="L265" s="71">
        <v>7.3312194048011916</v>
      </c>
      <c r="M265" s="71">
        <v>73.268075860776179</v>
      </c>
      <c r="N265" s="71">
        <v>77.635555745840591</v>
      </c>
      <c r="O265" s="71">
        <v>67.377699547297041</v>
      </c>
      <c r="P265" s="71">
        <v>44.880899124425881</v>
      </c>
      <c r="Q265" s="71">
        <v>3.64404039869037</v>
      </c>
      <c r="R265" s="71">
        <v>0</v>
      </c>
      <c r="S265" s="71">
        <v>2.116728676728433</v>
      </c>
      <c r="T265" s="72"/>
      <c r="U265" s="71">
        <v>20787366</v>
      </c>
      <c r="V265" s="71">
        <v>1595</v>
      </c>
      <c r="W265" s="71">
        <v>128</v>
      </c>
      <c r="X265" s="71">
        <v>15537</v>
      </c>
      <c r="Y265" s="71">
        <v>20774</v>
      </c>
      <c r="Z265" s="71">
        <v>34508</v>
      </c>
      <c r="AA265" s="71">
        <v>8799</v>
      </c>
      <c r="AB265" s="71">
        <v>59546</v>
      </c>
      <c r="AC265" s="71">
        <v>0</v>
      </c>
      <c r="AD265" s="71">
        <v>2.116728676728433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2015</v>
      </c>
      <c r="B266" s="70">
        <v>465</v>
      </c>
      <c r="C266" s="70">
        <v>6</v>
      </c>
      <c r="D266" s="70">
        <v>28</v>
      </c>
      <c r="E266" s="70">
        <v>2009</v>
      </c>
      <c r="F266" s="70" t="s">
        <v>176</v>
      </c>
      <c r="G266" s="70" t="s">
        <v>2009</v>
      </c>
      <c r="H266" s="70" t="s">
        <v>2010</v>
      </c>
      <c r="I266" s="148"/>
      <c r="J266" s="71">
        <v>99.347202116862078</v>
      </c>
      <c r="K266" s="71">
        <v>3.4445267196230671</v>
      </c>
      <c r="L266" s="71">
        <v>10.064096244591809</v>
      </c>
      <c r="M266" s="71">
        <v>75.657454163488467</v>
      </c>
      <c r="N266" s="71">
        <v>67.86989259718969</v>
      </c>
      <c r="O266" s="71">
        <v>69.254814073852259</v>
      </c>
      <c r="P266" s="71">
        <v>42.783382179721343</v>
      </c>
      <c r="Q266" s="71">
        <v>3.4697421746677901</v>
      </c>
      <c r="R266" s="71">
        <v>0</v>
      </c>
      <c r="S266" s="71">
        <v>2.173138026200963</v>
      </c>
      <c r="T266" s="72"/>
      <c r="U266" s="71">
        <v>16331982</v>
      </c>
      <c r="V266" s="71">
        <v>1467</v>
      </c>
      <c r="W266" s="71">
        <v>206</v>
      </c>
      <c r="X266" s="71">
        <v>17510</v>
      </c>
      <c r="Y266" s="71">
        <v>20957</v>
      </c>
      <c r="Z266" s="71">
        <v>35010</v>
      </c>
      <c r="AA266" s="71">
        <v>8611</v>
      </c>
      <c r="AB266" s="71">
        <v>59518</v>
      </c>
      <c r="AC266" s="71">
        <v>0</v>
      </c>
      <c r="AD266" s="71">
        <v>2.173138026200963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77.650000000000006</v>
      </c>
      <c r="BK266" s="71">
        <v>0</v>
      </c>
      <c r="BL266" s="71">
        <v>30.599999999999998</v>
      </c>
      <c r="BM266" s="71">
        <v>0</v>
      </c>
      <c r="BN266" s="72"/>
      <c r="BO266" s="71">
        <v>0</v>
      </c>
      <c r="BP266" s="71">
        <v>0</v>
      </c>
      <c r="BQ266" s="71">
        <v>8</v>
      </c>
      <c r="BR266" s="71">
        <v>0</v>
      </c>
      <c r="BS266" s="71">
        <v>2</v>
      </c>
      <c r="BT266" s="71">
        <v>0</v>
      </c>
      <c r="BU266"/>
      <c r="BV266" s="70">
        <v>108.25</v>
      </c>
      <c r="BW266" s="70">
        <v>0</v>
      </c>
      <c r="BX266" s="70">
        <v>0</v>
      </c>
      <c r="BY266" s="70">
        <v>0</v>
      </c>
      <c r="BZ266" s="70">
        <v>0</v>
      </c>
      <c r="CA266" s="70">
        <v>0</v>
      </c>
      <c r="CB266" s="70">
        <v>0</v>
      </c>
      <c r="CC266" s="70">
        <v>0</v>
      </c>
      <c r="CD266" s="70">
        <v>0</v>
      </c>
    </row>
    <row r="267" spans="1:82">
      <c r="A267" s="70" t="s">
        <v>2016</v>
      </c>
      <c r="B267" s="70">
        <v>466</v>
      </c>
      <c r="C267" s="70">
        <v>7</v>
      </c>
      <c r="D267" s="70">
        <v>28</v>
      </c>
      <c r="E267" s="70">
        <v>2010</v>
      </c>
      <c r="F267" s="70" t="s">
        <v>177</v>
      </c>
      <c r="G267" s="70" t="s">
        <v>2009</v>
      </c>
      <c r="H267" s="70" t="s">
        <v>2010</v>
      </c>
      <c r="I267" s="148"/>
      <c r="J267" s="71">
        <v>97.095048114816592</v>
      </c>
      <c r="K267" s="71">
        <v>3.3528527757750139</v>
      </c>
      <c r="L267" s="71">
        <v>8.9046277158331986</v>
      </c>
      <c r="M267" s="71">
        <v>75.952407571073422</v>
      </c>
      <c r="N267" s="71">
        <v>80.588843793347507</v>
      </c>
      <c r="O267" s="71">
        <v>69.560629498280051</v>
      </c>
      <c r="P267" s="71">
        <v>42.997649077297488</v>
      </c>
      <c r="Q267" s="71">
        <v>3.6155989223615301</v>
      </c>
      <c r="R267" s="71">
        <v>0</v>
      </c>
      <c r="S267" s="71">
        <v>1.9781180897944699</v>
      </c>
      <c r="T267" s="72"/>
      <c r="U267" s="71">
        <v>17888855</v>
      </c>
      <c r="V267" s="71">
        <v>1467</v>
      </c>
      <c r="W267" s="71">
        <v>206</v>
      </c>
      <c r="X267" s="71">
        <v>17510</v>
      </c>
      <c r="Y267" s="71">
        <v>21201</v>
      </c>
      <c r="Z267" s="71">
        <v>35328</v>
      </c>
      <c r="AA267" s="71">
        <v>8438</v>
      </c>
      <c r="AB267" s="71">
        <v>59429</v>
      </c>
      <c r="AC267" s="71">
        <v>0</v>
      </c>
      <c r="AD267" s="71">
        <v>1.9781180897944699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78.647999999999996</v>
      </c>
      <c r="BK267" s="71">
        <v>0</v>
      </c>
      <c r="BL267" s="71">
        <v>32.064999999999998</v>
      </c>
      <c r="BM267" s="71">
        <v>0</v>
      </c>
      <c r="BN267" s="72"/>
      <c r="BO267" s="71">
        <v>0</v>
      </c>
      <c r="BP267" s="71">
        <v>0</v>
      </c>
      <c r="BQ267" s="71">
        <v>8</v>
      </c>
      <c r="BR267" s="71">
        <v>0</v>
      </c>
      <c r="BS267" s="71">
        <v>2</v>
      </c>
      <c r="BT267" s="71">
        <v>0</v>
      </c>
      <c r="BU267"/>
      <c r="BV267" s="70">
        <v>110.71299999999999</v>
      </c>
      <c r="BW267" s="70">
        <v>0</v>
      </c>
      <c r="BX267" s="70">
        <v>0</v>
      </c>
      <c r="BY267" s="70">
        <v>0</v>
      </c>
      <c r="BZ267" s="70">
        <v>0</v>
      </c>
      <c r="CA267" s="70">
        <v>0</v>
      </c>
      <c r="CB267" s="70">
        <v>0</v>
      </c>
      <c r="CC267" s="70">
        <v>0</v>
      </c>
      <c r="CD267" s="70">
        <v>0</v>
      </c>
    </row>
    <row r="268" spans="1:82">
      <c r="A268" s="70" t="s">
        <v>2017</v>
      </c>
      <c r="B268" s="70">
        <v>467</v>
      </c>
      <c r="C268" s="70">
        <v>8</v>
      </c>
      <c r="D268" s="70">
        <v>28</v>
      </c>
      <c r="E268" s="70">
        <v>2011</v>
      </c>
      <c r="F268" s="70" t="s">
        <v>178</v>
      </c>
      <c r="G268" s="70" t="s">
        <v>2009</v>
      </c>
      <c r="H268" s="70" t="s">
        <v>2010</v>
      </c>
      <c r="I268" s="148"/>
      <c r="J268" s="71">
        <v>101.8172205091209</v>
      </c>
      <c r="K268" s="71">
        <v>4.5119773363110367</v>
      </c>
      <c r="L268" s="71">
        <v>8.5541978010066391</v>
      </c>
      <c r="M268" s="71">
        <v>97.38375359381493</v>
      </c>
      <c r="N268" s="71">
        <v>81.406313411724113</v>
      </c>
      <c r="O268" s="71">
        <v>69.039340092089859</v>
      </c>
      <c r="P268" s="71">
        <v>41.680859528801228</v>
      </c>
      <c r="Q268" s="71">
        <v>4.1817797440374198</v>
      </c>
      <c r="R268" s="71">
        <v>0</v>
      </c>
      <c r="S268" s="71">
        <v>1.538435127625567</v>
      </c>
      <c r="T268" s="72"/>
      <c r="U268" s="71">
        <v>15933403</v>
      </c>
      <c r="V268" s="71">
        <v>1467</v>
      </c>
      <c r="W268" s="71">
        <v>206</v>
      </c>
      <c r="X268" s="71">
        <v>17510</v>
      </c>
      <c r="Y268" s="71">
        <v>21495</v>
      </c>
      <c r="Z268" s="71">
        <v>35825</v>
      </c>
      <c r="AA268" s="71">
        <v>8423</v>
      </c>
      <c r="AB268" s="71">
        <v>59589</v>
      </c>
      <c r="AC268" s="71">
        <v>0</v>
      </c>
      <c r="AD268" s="71">
        <v>1.538435127625567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78.927999999999997</v>
      </c>
      <c r="BK268" s="71">
        <v>0</v>
      </c>
      <c r="BL268" s="71">
        <v>22.850999999999999</v>
      </c>
      <c r="BM268" s="71">
        <v>0</v>
      </c>
      <c r="BN268" s="72"/>
      <c r="BO268" s="71">
        <v>0</v>
      </c>
      <c r="BP268" s="71">
        <v>0</v>
      </c>
      <c r="BQ268" s="71">
        <v>8</v>
      </c>
      <c r="BR268" s="71">
        <v>0</v>
      </c>
      <c r="BS268" s="71">
        <v>1</v>
      </c>
      <c r="BT268" s="71">
        <v>0</v>
      </c>
      <c r="BU268"/>
      <c r="BV268" s="70">
        <v>101.779</v>
      </c>
      <c r="BW268" s="70">
        <v>0</v>
      </c>
      <c r="BX268" s="70">
        <v>0</v>
      </c>
      <c r="BY268" s="70">
        <v>0</v>
      </c>
      <c r="BZ268" s="70">
        <v>0</v>
      </c>
      <c r="CA268" s="70">
        <v>0</v>
      </c>
      <c r="CB268" s="70">
        <v>0</v>
      </c>
      <c r="CC268" s="70">
        <v>0</v>
      </c>
      <c r="CD268" s="70">
        <v>0</v>
      </c>
    </row>
    <row r="269" spans="1:82">
      <c r="A269" s="70" t="s">
        <v>2018</v>
      </c>
      <c r="B269" s="70">
        <v>468</v>
      </c>
      <c r="C269" s="70">
        <v>9</v>
      </c>
      <c r="D269" s="70">
        <v>28</v>
      </c>
      <c r="E269" s="70">
        <v>2012</v>
      </c>
      <c r="F269" s="70" t="s">
        <v>179</v>
      </c>
      <c r="G269" s="70" t="s">
        <v>2009</v>
      </c>
      <c r="H269" s="70" t="s">
        <v>2010</v>
      </c>
      <c r="I269" s="148"/>
      <c r="J269" s="71">
        <v>127.7861963183186</v>
      </c>
      <c r="K269" s="71">
        <v>4.0083300474529437</v>
      </c>
      <c r="L269" s="71">
        <v>8.483978813981647</v>
      </c>
      <c r="M269" s="71">
        <v>92.405225752852957</v>
      </c>
      <c r="N269" s="71">
        <v>80.001526547001177</v>
      </c>
      <c r="O269" s="71">
        <v>69.482631632878395</v>
      </c>
      <c r="P269" s="71">
        <v>41.405411921072364</v>
      </c>
      <c r="Q269" s="71">
        <v>4.5773488732035696</v>
      </c>
      <c r="R269" s="71">
        <v>0</v>
      </c>
      <c r="S269" s="71">
        <v>1.7065310606902619</v>
      </c>
      <c r="T269" s="72"/>
      <c r="U269" s="71">
        <v>16913350</v>
      </c>
      <c r="V269" s="71">
        <v>1467</v>
      </c>
      <c r="W269" s="71">
        <v>206</v>
      </c>
      <c r="X269" s="71">
        <v>17510</v>
      </c>
      <c r="Y269" s="71">
        <v>21996</v>
      </c>
      <c r="Z269" s="71">
        <v>36341</v>
      </c>
      <c r="AA269" s="71">
        <v>8320</v>
      </c>
      <c r="AB269" s="71">
        <v>60034</v>
      </c>
      <c r="AC269" s="71">
        <v>0</v>
      </c>
      <c r="AD269" s="71">
        <v>1.7065310606902619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77.203000000000003</v>
      </c>
      <c r="BK269" s="71">
        <v>0</v>
      </c>
      <c r="BL269" s="71">
        <v>34.676000000000002</v>
      </c>
      <c r="BM269" s="71">
        <v>0</v>
      </c>
      <c r="BN269" s="72"/>
      <c r="BO269" s="71">
        <v>0</v>
      </c>
      <c r="BP269" s="71">
        <v>0</v>
      </c>
      <c r="BQ269" s="71">
        <v>8</v>
      </c>
      <c r="BR269" s="71">
        <v>0</v>
      </c>
      <c r="BS269" s="71">
        <v>2</v>
      </c>
      <c r="BT269" s="71">
        <v>0</v>
      </c>
      <c r="BU269"/>
      <c r="BV269" s="70">
        <v>111.879</v>
      </c>
      <c r="BW269" s="70">
        <v>0</v>
      </c>
      <c r="BX269" s="70">
        <v>0</v>
      </c>
      <c r="BY269" s="70">
        <v>0</v>
      </c>
      <c r="BZ269" s="70">
        <v>0</v>
      </c>
      <c r="CA269" s="70">
        <v>0</v>
      </c>
      <c r="CB269" s="70">
        <v>0</v>
      </c>
      <c r="CC269" s="70">
        <v>0</v>
      </c>
      <c r="CD269" s="70">
        <v>0</v>
      </c>
    </row>
    <row r="270" spans="1:82">
      <c r="A270" s="70" t="s">
        <v>2019</v>
      </c>
      <c r="B270" s="70">
        <v>469</v>
      </c>
      <c r="C270" s="70">
        <v>10</v>
      </c>
      <c r="D270" s="70">
        <v>28</v>
      </c>
      <c r="E270" s="70">
        <v>2013</v>
      </c>
      <c r="F270" s="70" t="s">
        <v>180</v>
      </c>
      <c r="G270" s="70" t="s">
        <v>2009</v>
      </c>
      <c r="H270" s="70" t="s">
        <v>2010</v>
      </c>
      <c r="I270" s="148"/>
      <c r="J270" s="71">
        <v>124.3147711509629</v>
      </c>
      <c r="K270" s="71">
        <v>3.400257863822123</v>
      </c>
      <c r="L270" s="71">
        <v>8.0530444559505607</v>
      </c>
      <c r="M270" s="71">
        <v>92.001850894162416</v>
      </c>
      <c r="N270" s="71">
        <v>93.043808674852215</v>
      </c>
      <c r="O270" s="71">
        <v>67.638551927459503</v>
      </c>
      <c r="P270" s="71">
        <v>41.386590076266536</v>
      </c>
      <c r="Q270" s="71">
        <v>4.6628756432497296</v>
      </c>
      <c r="R270" s="71">
        <v>0</v>
      </c>
      <c r="S270" s="71">
        <v>1.5443969076692581</v>
      </c>
      <c r="T270" s="72"/>
      <c r="U270" s="71">
        <v>18333801</v>
      </c>
      <c r="V270" s="71">
        <v>1467</v>
      </c>
      <c r="W270" s="71">
        <v>206</v>
      </c>
      <c r="X270" s="71">
        <v>17510</v>
      </c>
      <c r="Y270" s="71">
        <v>22347</v>
      </c>
      <c r="Z270" s="71">
        <v>36956</v>
      </c>
      <c r="AA270" s="71">
        <v>8285</v>
      </c>
      <c r="AB270" s="71">
        <v>60279</v>
      </c>
      <c r="AC270" s="71">
        <v>0</v>
      </c>
      <c r="AD270" s="71">
        <v>1.5443969076692581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88.453000000000003</v>
      </c>
      <c r="BK270" s="71">
        <v>0</v>
      </c>
      <c r="BL270" s="71">
        <v>38.603999999999999</v>
      </c>
      <c r="BM270" s="71">
        <v>0</v>
      </c>
      <c r="BN270" s="72"/>
      <c r="BO270" s="71">
        <v>0</v>
      </c>
      <c r="BP270" s="71">
        <v>0</v>
      </c>
      <c r="BQ270" s="71">
        <v>8</v>
      </c>
      <c r="BR270" s="71">
        <v>0</v>
      </c>
      <c r="BS270" s="71">
        <v>2</v>
      </c>
      <c r="BT270" s="71">
        <v>0</v>
      </c>
      <c r="BU270"/>
      <c r="BV270" s="70">
        <v>127.057</v>
      </c>
      <c r="BW270" s="70">
        <v>0</v>
      </c>
      <c r="BX270" s="70">
        <v>0</v>
      </c>
      <c r="BY270" s="70">
        <v>0</v>
      </c>
      <c r="BZ270" s="70">
        <v>0</v>
      </c>
      <c r="CA270" s="70">
        <v>0</v>
      </c>
      <c r="CB270" s="70">
        <v>0</v>
      </c>
      <c r="CC270" s="70">
        <v>0</v>
      </c>
      <c r="CD270" s="70">
        <v>0</v>
      </c>
    </row>
    <row r="271" spans="1:82">
      <c r="A271" s="70" t="s">
        <v>2020</v>
      </c>
      <c r="B271" s="70">
        <v>470</v>
      </c>
      <c r="C271" s="70">
        <v>11</v>
      </c>
      <c r="D271" s="70">
        <v>28</v>
      </c>
      <c r="E271" s="70">
        <v>2014</v>
      </c>
      <c r="F271" s="70" t="s">
        <v>181</v>
      </c>
      <c r="G271" s="70" t="s">
        <v>2009</v>
      </c>
      <c r="H271" s="70" t="s">
        <v>2010</v>
      </c>
      <c r="I271" s="148"/>
      <c r="J271" s="71">
        <v>111.0376772786483</v>
      </c>
      <c r="K271" s="71">
        <v>3.655373111301444</v>
      </c>
      <c r="L271" s="71">
        <v>5.9213914765689717</v>
      </c>
      <c r="M271" s="71">
        <v>93.382826094415122</v>
      </c>
      <c r="N271" s="71">
        <v>85.542492983193597</v>
      </c>
      <c r="O271" s="71">
        <v>64.84790009638732</v>
      </c>
      <c r="P271" s="71">
        <v>40.848511891757461</v>
      </c>
      <c r="Q271" s="71">
        <v>4.4704858772405398</v>
      </c>
      <c r="R271" s="71">
        <v>0</v>
      </c>
      <c r="S271" s="71">
        <v>2.397282322672714</v>
      </c>
      <c r="T271" s="72"/>
      <c r="U271" s="71">
        <v>17469843</v>
      </c>
      <c r="V271" s="71">
        <v>1440</v>
      </c>
      <c r="W271" s="71">
        <v>144</v>
      </c>
      <c r="X271" s="71">
        <v>18401</v>
      </c>
      <c r="Y271" s="71">
        <v>22567</v>
      </c>
      <c r="Z271" s="71">
        <v>37317</v>
      </c>
      <c r="AA271" s="71">
        <v>8135</v>
      </c>
      <c r="AB271" s="71">
        <v>60235</v>
      </c>
      <c r="AC271" s="71">
        <v>0</v>
      </c>
      <c r="AD271" s="71">
        <v>2.397282322672714</v>
      </c>
      <c r="AE271" s="72"/>
      <c r="AF271" s="71"/>
      <c r="AG271" s="71"/>
      <c r="AH271" s="71"/>
      <c r="AI271" s="71"/>
      <c r="AJ271" s="71"/>
      <c r="AK271" s="71"/>
      <c r="AL271" s="71"/>
      <c r="AM271" s="71"/>
      <c r="AN271" s="71"/>
      <c r="AO271" s="71"/>
      <c r="AP271" s="71"/>
      <c r="AQ271" s="72"/>
      <c r="AR271" s="71">
        <v>1765</v>
      </c>
      <c r="AS271" s="71">
        <v>317</v>
      </c>
      <c r="AT271" s="71">
        <v>0</v>
      </c>
      <c r="AU271" s="71">
        <v>0</v>
      </c>
      <c r="AV271" s="71">
        <v>0</v>
      </c>
      <c r="AW271" s="71">
        <v>0</v>
      </c>
      <c r="AX271" s="71"/>
      <c r="AY271" s="72"/>
      <c r="AZ271" s="71">
        <v>7230.2000000000007</v>
      </c>
      <c r="BA271" s="71">
        <v>15382.1</v>
      </c>
      <c r="BB271" s="71">
        <v>0</v>
      </c>
      <c r="BC271" s="71">
        <v>0</v>
      </c>
      <c r="BD271" s="71">
        <v>0</v>
      </c>
      <c r="BE271" s="71">
        <v>0</v>
      </c>
      <c r="BF271" s="71"/>
      <c r="BG271" s="72"/>
      <c r="BH271" s="71">
        <v>0</v>
      </c>
      <c r="BI271" s="71">
        <v>0</v>
      </c>
      <c r="BJ271" s="71">
        <v>69.613</v>
      </c>
      <c r="BK271" s="71">
        <v>0</v>
      </c>
      <c r="BL271" s="71">
        <v>39.128</v>
      </c>
      <c r="BM271" s="71">
        <v>0</v>
      </c>
      <c r="BN271" s="72"/>
      <c r="BO271" s="71">
        <v>0</v>
      </c>
      <c r="BP271" s="71">
        <v>0</v>
      </c>
      <c r="BQ271" s="71">
        <v>8</v>
      </c>
      <c r="BR271" s="71">
        <v>0</v>
      </c>
      <c r="BS271" s="71">
        <v>2</v>
      </c>
      <c r="BT271" s="71">
        <v>0</v>
      </c>
      <c r="BU271"/>
      <c r="BV271" s="70">
        <v>108.741</v>
      </c>
      <c r="BW271" s="70">
        <v>0</v>
      </c>
      <c r="BX271" s="70">
        <v>0</v>
      </c>
      <c r="BY271" s="70">
        <v>0</v>
      </c>
      <c r="BZ271" s="70">
        <v>0</v>
      </c>
      <c r="CA271" s="70">
        <v>0</v>
      </c>
      <c r="CB271" s="70">
        <v>0</v>
      </c>
      <c r="CC271" s="70">
        <v>0</v>
      </c>
      <c r="CD271" s="70">
        <v>0</v>
      </c>
    </row>
    <row r="272" spans="1:82">
      <c r="A272" s="70" t="s">
        <v>2021</v>
      </c>
      <c r="B272" s="70">
        <v>471</v>
      </c>
      <c r="C272" s="70">
        <v>12</v>
      </c>
      <c r="D272" s="70">
        <v>28</v>
      </c>
      <c r="E272" s="70">
        <v>2015</v>
      </c>
      <c r="F272" s="70" t="s">
        <v>182</v>
      </c>
      <c r="G272" s="70" t="s">
        <v>2009</v>
      </c>
      <c r="H272" s="70" t="s">
        <v>2010</v>
      </c>
      <c r="I272" s="148"/>
      <c r="J272" s="71">
        <v>82.386390496533181</v>
      </c>
      <c r="K272" s="71">
        <v>3.631772555138959</v>
      </c>
      <c r="L272" s="71">
        <v>5.5222606866477184</v>
      </c>
      <c r="M272" s="71">
        <v>83.589783979669917</v>
      </c>
      <c r="N272" s="71">
        <v>78.242012184353882</v>
      </c>
      <c r="O272" s="71">
        <v>64.857993705220764</v>
      </c>
      <c r="P272" s="71">
        <v>40.805405160153065</v>
      </c>
      <c r="Q272" s="71">
        <v>4.36905214983629</v>
      </c>
      <c r="R272" s="71">
        <v>0</v>
      </c>
      <c r="S272" s="71">
        <v>2.0893190452307082</v>
      </c>
      <c r="T272" s="72"/>
      <c r="U272" s="71">
        <v>14803055</v>
      </c>
      <c r="V272" s="71">
        <v>1440</v>
      </c>
      <c r="W272" s="71">
        <v>144</v>
      </c>
      <c r="X272" s="71">
        <v>18401</v>
      </c>
      <c r="Y272" s="71">
        <v>22916</v>
      </c>
      <c r="Z272" s="71">
        <v>37682</v>
      </c>
      <c r="AA272" s="71">
        <v>8120</v>
      </c>
      <c r="AB272" s="71">
        <v>60135</v>
      </c>
      <c r="AC272" s="71">
        <v>0</v>
      </c>
      <c r="AD272" s="71">
        <v>2.0893190452307082</v>
      </c>
      <c r="AE272" s="72"/>
      <c r="AF272" s="71">
        <v>101890914.9223876</v>
      </c>
      <c r="AG272" s="71">
        <v>2774772.0611276929</v>
      </c>
      <c r="AH272" s="71">
        <v>1173419.0766257481</v>
      </c>
      <c r="AI272" s="71">
        <v>115890475.5311625</v>
      </c>
      <c r="AJ272" s="71">
        <v>116349908.4338263</v>
      </c>
      <c r="AK272" s="71">
        <v>0</v>
      </c>
      <c r="AL272" s="71">
        <v>0</v>
      </c>
      <c r="AM272" s="71">
        <v>8241249.4931625612</v>
      </c>
      <c r="AN272" s="71">
        <v>0</v>
      </c>
      <c r="AO272" s="71">
        <v>0</v>
      </c>
      <c r="AP272" s="71">
        <v>346320739.51829237</v>
      </c>
      <c r="AQ272" s="72"/>
      <c r="AR272" s="71">
        <v>1924</v>
      </c>
      <c r="AS272" s="71">
        <v>474</v>
      </c>
      <c r="AT272" s="71">
        <v>0</v>
      </c>
      <c r="AU272" s="71">
        <v>0</v>
      </c>
      <c r="AV272" s="71">
        <v>0</v>
      </c>
      <c r="AW272" s="71">
        <v>0</v>
      </c>
      <c r="AX272" s="71"/>
      <c r="AY272" s="72"/>
      <c r="AZ272" s="71">
        <v>7987</v>
      </c>
      <c r="BA272" s="71">
        <v>23958.7</v>
      </c>
      <c r="BB272" s="71">
        <v>0</v>
      </c>
      <c r="BC272" s="71">
        <v>0</v>
      </c>
      <c r="BD272" s="71">
        <v>0</v>
      </c>
      <c r="BE272" s="71">
        <v>0</v>
      </c>
      <c r="BF272" s="71"/>
      <c r="BG272" s="72"/>
      <c r="BH272" s="71">
        <v>0</v>
      </c>
      <c r="BI272" s="71">
        <v>0</v>
      </c>
      <c r="BJ272" s="71">
        <v>62.844000000000001</v>
      </c>
      <c r="BK272" s="71">
        <v>0</v>
      </c>
      <c r="BL272" s="71">
        <v>36.512999999999998</v>
      </c>
      <c r="BM272" s="71">
        <v>0</v>
      </c>
      <c r="BN272" s="72"/>
      <c r="BO272" s="71">
        <v>0</v>
      </c>
      <c r="BP272" s="71">
        <v>0</v>
      </c>
      <c r="BQ272" s="71">
        <v>7</v>
      </c>
      <c r="BR272" s="71">
        <v>0</v>
      </c>
      <c r="BS272" s="71">
        <v>2</v>
      </c>
      <c r="BT272" s="71">
        <v>0</v>
      </c>
      <c r="BU272"/>
      <c r="BV272" s="70">
        <v>99.356999999999999</v>
      </c>
      <c r="BW272" s="70">
        <v>0</v>
      </c>
      <c r="BX272" s="70">
        <v>0</v>
      </c>
      <c r="BY272" s="70">
        <v>0</v>
      </c>
      <c r="BZ272" s="70">
        <v>0</v>
      </c>
      <c r="CA272" s="70">
        <v>0</v>
      </c>
      <c r="CB272" s="70">
        <v>0</v>
      </c>
      <c r="CC272" s="70">
        <v>0</v>
      </c>
      <c r="CD272" s="70">
        <v>0</v>
      </c>
    </row>
    <row r="273" spans="1:82">
      <c r="A273" s="70" t="s">
        <v>2022</v>
      </c>
      <c r="B273" s="70">
        <v>472</v>
      </c>
      <c r="C273" s="70">
        <v>13</v>
      </c>
      <c r="D273" s="70">
        <v>28</v>
      </c>
      <c r="E273" s="70">
        <v>2016</v>
      </c>
      <c r="F273" s="70" t="s">
        <v>155</v>
      </c>
      <c r="G273" s="1064" t="s">
        <v>2009</v>
      </c>
      <c r="H273" s="70" t="s">
        <v>2010</v>
      </c>
      <c r="I273" s="148"/>
      <c r="J273" s="71">
        <v>84.139963515719941</v>
      </c>
      <c r="K273" s="71">
        <v>3.9892861447573731</v>
      </c>
      <c r="L273" s="71">
        <v>5.6783561032126055</v>
      </c>
      <c r="M273" s="71">
        <v>76.974480024880719</v>
      </c>
      <c r="N273" s="71">
        <v>83.303628825110579</v>
      </c>
      <c r="O273" s="71">
        <v>64.696099227543215</v>
      </c>
      <c r="P273" s="71">
        <v>40.33710949657209</v>
      </c>
      <c r="Q273" s="71">
        <v>4.2473157307825877</v>
      </c>
      <c r="R273" s="71">
        <v>0</v>
      </c>
      <c r="S273" s="71">
        <v>3.8616417475864804</v>
      </c>
      <c r="T273" s="72"/>
      <c r="U273" s="71">
        <v>15806468</v>
      </c>
      <c r="V273" s="71">
        <v>1440</v>
      </c>
      <c r="W273" s="71">
        <v>144</v>
      </c>
      <c r="X273" s="71">
        <v>18401</v>
      </c>
      <c r="Y273" s="71">
        <v>23217</v>
      </c>
      <c r="Z273" s="71">
        <v>38050</v>
      </c>
      <c r="AA273" s="71">
        <v>8302</v>
      </c>
      <c r="AB273" s="71">
        <v>60133</v>
      </c>
      <c r="AC273" s="71">
        <v>0</v>
      </c>
      <c r="AD273" s="71">
        <v>3.8616417475864799</v>
      </c>
      <c r="AE273" s="72"/>
      <c r="AF273" s="71">
        <v>108815739.775392</v>
      </c>
      <c r="AG273" s="71">
        <v>3050849.55538374</v>
      </c>
      <c r="AH273" s="71">
        <v>937254.3511974694</v>
      </c>
      <c r="AI273" s="71">
        <v>117260353.74866959</v>
      </c>
      <c r="AJ273" s="71">
        <v>115187638.9080075</v>
      </c>
      <c r="AK273" s="71">
        <v>0</v>
      </c>
      <c r="AL273" s="71">
        <v>0</v>
      </c>
      <c r="AM273" s="71">
        <v>8247377.830841993</v>
      </c>
      <c r="AN273" s="71">
        <v>0</v>
      </c>
      <c r="AO273" s="71">
        <v>0</v>
      </c>
      <c r="AP273" s="71">
        <v>353499214.1694923</v>
      </c>
      <c r="AQ273" s="72"/>
      <c r="AR273" s="71">
        <v>2077</v>
      </c>
      <c r="AS273" s="71">
        <v>570</v>
      </c>
      <c r="AT273" s="71">
        <v>0</v>
      </c>
      <c r="AU273" s="71">
        <v>0</v>
      </c>
      <c r="AV273" s="71">
        <v>0</v>
      </c>
      <c r="AW273" s="71">
        <v>0</v>
      </c>
      <c r="AX273" s="71"/>
      <c r="AY273" s="72"/>
      <c r="AZ273" s="71">
        <v>8763.2999999999993</v>
      </c>
      <c r="BA273" s="71">
        <v>28322.400000000001</v>
      </c>
      <c r="BB273" s="71">
        <v>0</v>
      </c>
      <c r="BC273" s="71">
        <v>0</v>
      </c>
      <c r="BD273" s="71">
        <v>0</v>
      </c>
      <c r="BE273" s="71">
        <v>0</v>
      </c>
      <c r="BF273" s="71"/>
      <c r="BG273" s="72"/>
      <c r="BH273" s="71">
        <v>0</v>
      </c>
      <c r="BI273" s="71">
        <v>0</v>
      </c>
      <c r="BJ273" s="71">
        <v>61.052</v>
      </c>
      <c r="BK273" s="71">
        <v>0</v>
      </c>
      <c r="BL273" s="71">
        <v>36.21</v>
      </c>
      <c r="BM273" s="71">
        <v>0</v>
      </c>
      <c r="BN273" s="72"/>
      <c r="BO273" s="71">
        <v>0</v>
      </c>
      <c r="BP273" s="71">
        <v>0</v>
      </c>
      <c r="BQ273" s="71">
        <v>7</v>
      </c>
      <c r="BR273" s="71">
        <v>0</v>
      </c>
      <c r="BS273" s="71">
        <v>2</v>
      </c>
      <c r="BT273" s="71">
        <v>0</v>
      </c>
      <c r="BU273"/>
      <c r="BV273" s="70">
        <v>97.262</v>
      </c>
      <c r="BW273" s="70">
        <v>0</v>
      </c>
      <c r="BX273" s="70">
        <v>0</v>
      </c>
      <c r="BY273" s="70">
        <v>0</v>
      </c>
      <c r="BZ273" s="70">
        <v>0</v>
      </c>
      <c r="CA273" s="70">
        <v>0</v>
      </c>
      <c r="CB273" s="70">
        <v>0</v>
      </c>
      <c r="CC273" s="70">
        <v>0</v>
      </c>
      <c r="CD273" s="70">
        <v>0</v>
      </c>
    </row>
    <row r="274" spans="1:82">
      <c r="A274" s="70" t="s">
        <v>2023</v>
      </c>
      <c r="B274" s="70">
        <v>473</v>
      </c>
      <c r="C274" s="70">
        <v>14</v>
      </c>
      <c r="D274" s="70">
        <v>28</v>
      </c>
      <c r="E274" s="70">
        <v>2017</v>
      </c>
      <c r="F274" s="70" t="s">
        <v>156</v>
      </c>
      <c r="G274" s="1064" t="s">
        <v>2009</v>
      </c>
      <c r="H274" s="70" t="s">
        <v>2010</v>
      </c>
      <c r="I274" s="148"/>
      <c r="J274" s="71">
        <v>98.545888526871209</v>
      </c>
      <c r="K274" s="71">
        <v>3.949943117966197</v>
      </c>
      <c r="L274" s="71">
        <v>6.5247014248285202</v>
      </c>
      <c r="M274" s="71">
        <v>75.726993300999951</v>
      </c>
      <c r="N274" s="71">
        <v>83.624167940519825</v>
      </c>
      <c r="O274" s="71">
        <v>64.394731735734325</v>
      </c>
      <c r="P274" s="71">
        <v>40.168491297753278</v>
      </c>
      <c r="Q274" s="71">
        <v>4.1202263738444902</v>
      </c>
      <c r="R274" s="71">
        <v>0</v>
      </c>
      <c r="S274" s="71">
        <v>5.266457608199504</v>
      </c>
      <c r="T274" s="72"/>
      <c r="U274" s="71">
        <v>18331277</v>
      </c>
      <c r="V274" s="71">
        <v>1440</v>
      </c>
      <c r="W274" s="71">
        <v>144</v>
      </c>
      <c r="X274" s="71">
        <v>18401</v>
      </c>
      <c r="Y274" s="71">
        <v>23710</v>
      </c>
      <c r="Z274" s="71">
        <v>38501</v>
      </c>
      <c r="AA274" s="71">
        <v>8320</v>
      </c>
      <c r="AB274" s="71">
        <v>60323</v>
      </c>
      <c r="AC274" s="71">
        <v>0</v>
      </c>
      <c r="AD274" s="71">
        <v>5.266457608199504</v>
      </c>
      <c r="AE274" s="72"/>
      <c r="AF274" s="71">
        <v>131974771.37002669</v>
      </c>
      <c r="AG274" s="71">
        <v>3105507.0714354059</v>
      </c>
      <c r="AH274" s="71">
        <v>1414727.2260313679</v>
      </c>
      <c r="AI274" s="71">
        <v>122694960.95176379</v>
      </c>
      <c r="AJ274" s="71">
        <v>116212177.74382129</v>
      </c>
      <c r="AK274" s="71">
        <v>0</v>
      </c>
      <c r="AL274" s="71">
        <v>0</v>
      </c>
      <c r="AM274" s="71">
        <v>8286382.4334684098</v>
      </c>
      <c r="AN274" s="71">
        <v>0</v>
      </c>
      <c r="AO274" s="71">
        <v>0</v>
      </c>
      <c r="AP274" s="71">
        <v>383688526.796547</v>
      </c>
      <c r="AQ274" s="72"/>
      <c r="AR274" s="71">
        <v>2212</v>
      </c>
      <c r="AS274" s="71">
        <v>634</v>
      </c>
      <c r="AT274" s="71">
        <v>0</v>
      </c>
      <c r="AU274" s="71">
        <v>0</v>
      </c>
      <c r="AV274" s="71">
        <v>0</v>
      </c>
      <c r="AW274" s="71">
        <v>0</v>
      </c>
      <c r="AX274" s="71"/>
      <c r="AY274" s="72"/>
      <c r="AZ274" s="71">
        <v>9495.4</v>
      </c>
      <c r="BA274" s="71">
        <v>33215.80000000001</v>
      </c>
      <c r="BB274" s="71">
        <v>0</v>
      </c>
      <c r="BC274" s="71">
        <v>0</v>
      </c>
      <c r="BD274" s="71">
        <v>0</v>
      </c>
      <c r="BE274" s="71">
        <v>0</v>
      </c>
      <c r="BF274" s="71"/>
      <c r="BG274" s="72"/>
      <c r="BH274" s="71">
        <v>0</v>
      </c>
      <c r="BI274" s="71">
        <v>0</v>
      </c>
      <c r="BJ274" s="71">
        <v>68.974000000000004</v>
      </c>
      <c r="BK274" s="71">
        <v>0</v>
      </c>
      <c r="BL274" s="71">
        <v>36.257999999999996</v>
      </c>
      <c r="BM274" s="71">
        <v>0</v>
      </c>
      <c r="BN274" s="72"/>
      <c r="BO274" s="71">
        <v>0</v>
      </c>
      <c r="BP274" s="71">
        <v>0</v>
      </c>
      <c r="BQ274" s="71">
        <v>8</v>
      </c>
      <c r="BR274" s="71">
        <v>0</v>
      </c>
      <c r="BS274" s="71">
        <v>3</v>
      </c>
      <c r="BT274" s="71">
        <v>0</v>
      </c>
      <c r="BU274"/>
      <c r="BV274" s="70">
        <v>105.232</v>
      </c>
      <c r="BW274" s="70">
        <v>0</v>
      </c>
      <c r="BX274" s="70">
        <v>0</v>
      </c>
      <c r="BY274" s="70">
        <v>0</v>
      </c>
      <c r="BZ274" s="70">
        <v>0</v>
      </c>
      <c r="CA274" s="70">
        <v>0</v>
      </c>
      <c r="CB274" s="70">
        <v>0</v>
      </c>
      <c r="CC274" s="70">
        <v>0</v>
      </c>
      <c r="CD274" s="70">
        <v>0</v>
      </c>
    </row>
    <row r="275" spans="1:82">
      <c r="A275" s="70" t="s">
        <v>2024</v>
      </c>
      <c r="B275" s="70">
        <v>474</v>
      </c>
      <c r="C275" s="70">
        <v>15</v>
      </c>
      <c r="D275" s="70">
        <v>28</v>
      </c>
      <c r="E275" s="70">
        <v>2018</v>
      </c>
      <c r="F275" s="70" t="s">
        <v>183</v>
      </c>
      <c r="G275" s="70" t="s">
        <v>2009</v>
      </c>
      <c r="H275" s="70" t="s">
        <v>2010</v>
      </c>
      <c r="I275" s="148"/>
      <c r="J275" s="71">
        <v>89.956675721776563</v>
      </c>
      <c r="K275" s="71">
        <v>3.5627823868541459</v>
      </c>
      <c r="L275" s="71">
        <v>6.0455240749836374</v>
      </c>
      <c r="M275" s="71">
        <v>74.704774270819925</v>
      </c>
      <c r="N275" s="71">
        <v>73.899710422924869</v>
      </c>
      <c r="O275" s="71">
        <v>63.647692086819148</v>
      </c>
      <c r="P275" s="71">
        <v>40.136695759073959</v>
      </c>
      <c r="Q275" s="71">
        <v>3.8117867003185602</v>
      </c>
      <c r="R275" s="71">
        <v>0</v>
      </c>
      <c r="S275" s="71">
        <v>5.5759566102102553</v>
      </c>
      <c r="T275" s="72"/>
      <c r="U275" s="71">
        <v>16663943</v>
      </c>
      <c r="V275" s="71">
        <v>1440</v>
      </c>
      <c r="W275" s="71">
        <v>144</v>
      </c>
      <c r="X275" s="71">
        <v>18401</v>
      </c>
      <c r="Y275" s="71">
        <v>23953</v>
      </c>
      <c r="Z275" s="71">
        <v>38783</v>
      </c>
      <c r="AA275" s="71">
        <v>8397</v>
      </c>
      <c r="AB275" s="71">
        <v>60141</v>
      </c>
      <c r="AC275" s="71">
        <v>0</v>
      </c>
      <c r="AD275" s="71">
        <v>5.5759566102102553</v>
      </c>
      <c r="AE275" s="72"/>
      <c r="AF275" s="71">
        <v>122250384.3734028</v>
      </c>
      <c r="AG275" s="71">
        <v>2681046.3729383009</v>
      </c>
      <c r="AH275" s="71">
        <v>1339471.209406933</v>
      </c>
      <c r="AI275" s="71">
        <v>118546985.37461831</v>
      </c>
      <c r="AJ275" s="71">
        <v>109289555.8798593</v>
      </c>
      <c r="AK275" s="71">
        <v>0</v>
      </c>
      <c r="AL275" s="71">
        <v>0</v>
      </c>
      <c r="AM275" s="71">
        <v>8278475.4493092736</v>
      </c>
      <c r="AN275" s="71">
        <v>0</v>
      </c>
      <c r="AO275" s="71">
        <v>0</v>
      </c>
      <c r="AP275" s="71">
        <v>362385918.65953493</v>
      </c>
      <c r="AQ275" s="72"/>
      <c r="AR275" s="71">
        <v>2336</v>
      </c>
      <c r="AS275" s="71">
        <v>695</v>
      </c>
      <c r="AT275" s="71">
        <v>0</v>
      </c>
      <c r="AU275" s="71">
        <v>0</v>
      </c>
      <c r="AV275" s="71">
        <v>0</v>
      </c>
      <c r="AW275" s="71">
        <v>1</v>
      </c>
      <c r="AX275" s="71"/>
      <c r="AY275" s="72"/>
      <c r="AZ275" s="71">
        <v>10130</v>
      </c>
      <c r="BA275" s="71">
        <v>35080.1</v>
      </c>
      <c r="BB275" s="71">
        <v>0</v>
      </c>
      <c r="BC275" s="71">
        <v>0</v>
      </c>
      <c r="BD275" s="71">
        <v>0</v>
      </c>
      <c r="BE275" s="71">
        <v>200</v>
      </c>
      <c r="BF275" s="71"/>
      <c r="BG275" s="72"/>
      <c r="BH275" s="71">
        <v>0</v>
      </c>
      <c r="BI275" s="71">
        <v>0</v>
      </c>
      <c r="BJ275" s="71">
        <v>79.686000000000007</v>
      </c>
      <c r="BK275" s="71">
        <v>0</v>
      </c>
      <c r="BL275" s="71">
        <v>39.207999999999998</v>
      </c>
      <c r="BM275" s="71">
        <v>0</v>
      </c>
      <c r="BN275" s="72"/>
      <c r="BO275" s="71">
        <v>0</v>
      </c>
      <c r="BP275" s="71">
        <v>0</v>
      </c>
      <c r="BQ275" s="71">
        <v>9</v>
      </c>
      <c r="BR275" s="71">
        <v>0</v>
      </c>
      <c r="BS275" s="71">
        <v>3</v>
      </c>
      <c r="BT275" s="71">
        <v>0</v>
      </c>
      <c r="BU275"/>
      <c r="BV275" s="70">
        <v>118.89400000000001</v>
      </c>
      <c r="BW275" s="70">
        <v>0</v>
      </c>
      <c r="BX275" s="70">
        <v>0</v>
      </c>
      <c r="BY275" s="70">
        <v>0</v>
      </c>
      <c r="BZ275" s="70">
        <v>0</v>
      </c>
      <c r="CA275" s="70">
        <v>0</v>
      </c>
      <c r="CB275" s="70">
        <v>0</v>
      </c>
      <c r="CC275" s="70">
        <v>0</v>
      </c>
      <c r="CD275" s="70">
        <v>0</v>
      </c>
    </row>
    <row r="276" spans="1:82">
      <c r="A276" s="70" t="s">
        <v>2025</v>
      </c>
      <c r="B276" s="70">
        <v>475</v>
      </c>
      <c r="C276" s="70">
        <v>16</v>
      </c>
      <c r="D276" s="70">
        <v>28</v>
      </c>
      <c r="E276" s="70">
        <v>2019</v>
      </c>
      <c r="F276" s="70" t="s">
        <v>158</v>
      </c>
      <c r="G276" s="70" t="s">
        <v>2009</v>
      </c>
      <c r="H276" s="70" t="s">
        <v>2010</v>
      </c>
      <c r="I276" s="148"/>
      <c r="J276" s="71">
        <v>83.221397157101933</v>
      </c>
      <c r="K276" s="71">
        <v>3.2906801616897727</v>
      </c>
      <c r="L276" s="71">
        <v>6.0967427850455982</v>
      </c>
      <c r="M276" s="71">
        <v>72.433098495251912</v>
      </c>
      <c r="N276" s="71">
        <v>76.842882090225885</v>
      </c>
      <c r="O276" s="71">
        <v>62.245732648800434</v>
      </c>
      <c r="P276" s="71">
        <v>39.933714467875781</v>
      </c>
      <c r="Q276" s="71">
        <v>3.71828756840263</v>
      </c>
      <c r="R276" s="71">
        <v>0</v>
      </c>
      <c r="S276" s="71">
        <v>4.3486260123537317</v>
      </c>
      <c r="T276" s="72"/>
      <c r="U276" s="71">
        <v>16306964</v>
      </c>
      <c r="V276" s="71">
        <v>1440</v>
      </c>
      <c r="W276" s="71">
        <v>144</v>
      </c>
      <c r="X276" s="71">
        <v>18401</v>
      </c>
      <c r="Y276" s="71">
        <v>24324</v>
      </c>
      <c r="Z276" s="71">
        <v>38970</v>
      </c>
      <c r="AA276" s="71">
        <v>8292</v>
      </c>
      <c r="AB276" s="71">
        <v>60254</v>
      </c>
      <c r="AC276" s="71">
        <v>0</v>
      </c>
      <c r="AD276" s="71">
        <v>4.3486260123537317</v>
      </c>
      <c r="AE276" s="72"/>
      <c r="AF276" s="71">
        <v>115701016.4068076</v>
      </c>
      <c r="AG276" s="71">
        <v>2587902.8191354251</v>
      </c>
      <c r="AH276" s="71">
        <v>1430105.228996756</v>
      </c>
      <c r="AI276" s="71">
        <v>119726045.8272604</v>
      </c>
      <c r="AJ276" s="71">
        <v>111209341.20227019</v>
      </c>
      <c r="AK276" s="71">
        <v>0</v>
      </c>
      <c r="AL276" s="71">
        <v>0</v>
      </c>
      <c r="AM276" s="71">
        <v>8206141.2081308514</v>
      </c>
      <c r="AN276" s="71">
        <v>0</v>
      </c>
      <c r="AO276" s="71">
        <v>0</v>
      </c>
      <c r="AP276" s="71">
        <v>358860552.6926012</v>
      </c>
      <c r="AQ276" s="72"/>
      <c r="AR276" s="71">
        <v>2471</v>
      </c>
      <c r="AS276" s="71">
        <v>757</v>
      </c>
      <c r="AT276" s="71">
        <v>0</v>
      </c>
      <c r="AU276" s="71">
        <v>0</v>
      </c>
      <c r="AV276" s="71">
        <v>0</v>
      </c>
      <c r="AW276" s="71">
        <v>1</v>
      </c>
      <c r="AX276" s="71"/>
      <c r="AY276" s="72"/>
      <c r="AZ276" s="71">
        <v>10811.3</v>
      </c>
      <c r="BA276" s="71">
        <v>37448.30000000001</v>
      </c>
      <c r="BB276" s="71">
        <v>0</v>
      </c>
      <c r="BC276" s="71">
        <v>0</v>
      </c>
      <c r="BD276" s="71">
        <v>0</v>
      </c>
      <c r="BE276" s="71">
        <v>200</v>
      </c>
      <c r="BF276" s="71"/>
      <c r="BG276" s="72"/>
      <c r="BH276" s="71">
        <v>0</v>
      </c>
      <c r="BI276" s="71">
        <v>0</v>
      </c>
      <c r="BJ276" s="71">
        <v>77.171000000000006</v>
      </c>
      <c r="BK276" s="71">
        <v>0</v>
      </c>
      <c r="BL276" s="71">
        <v>38.380000000000003</v>
      </c>
      <c r="BM276" s="71">
        <v>0</v>
      </c>
      <c r="BN276" s="72"/>
      <c r="BO276" s="71">
        <v>0</v>
      </c>
      <c r="BP276" s="71">
        <v>0</v>
      </c>
      <c r="BQ276" s="71">
        <v>10</v>
      </c>
      <c r="BR276" s="71">
        <v>0</v>
      </c>
      <c r="BS276" s="71">
        <v>3</v>
      </c>
      <c r="BT276" s="71">
        <v>0</v>
      </c>
      <c r="BU276"/>
      <c r="BV276" s="70">
        <v>115.551</v>
      </c>
      <c r="BW276" s="70">
        <v>0</v>
      </c>
      <c r="BX276" s="70">
        <v>0</v>
      </c>
      <c r="BY276" s="70">
        <v>0</v>
      </c>
      <c r="BZ276" s="70">
        <v>0</v>
      </c>
      <c r="CA276" s="70">
        <v>0</v>
      </c>
      <c r="CB276" s="70">
        <v>0</v>
      </c>
      <c r="CC276" s="70">
        <v>0</v>
      </c>
      <c r="CD276" s="70">
        <v>0</v>
      </c>
    </row>
    <row r="277" spans="1:82">
      <c r="A277" s="70" t="s">
        <v>2026</v>
      </c>
      <c r="B277" s="70">
        <v>476</v>
      </c>
      <c r="C277" s="70">
        <v>17</v>
      </c>
      <c r="D277" s="70">
        <v>28</v>
      </c>
      <c r="E277" s="70">
        <v>2020</v>
      </c>
      <c r="F277" s="70" t="s">
        <v>159</v>
      </c>
      <c r="G277" s="70" t="s">
        <v>2009</v>
      </c>
      <c r="H277" s="70" t="s">
        <v>2010</v>
      </c>
      <c r="I277" s="148"/>
      <c r="J277" s="71">
        <v>93.170518126708032</v>
      </c>
      <c r="K277" s="71">
        <v>3.7831979497460946</v>
      </c>
      <c r="L277" s="71">
        <v>9.5893890134701802</v>
      </c>
      <c r="M277" s="71">
        <v>71.72813821351545</v>
      </c>
      <c r="N277" s="71">
        <v>73.431543806996558</v>
      </c>
      <c r="O277" s="71">
        <v>55.037060755940907</v>
      </c>
      <c r="P277" s="71">
        <v>38.123493741483522</v>
      </c>
      <c r="Q277" s="71">
        <v>3.5472540018492098</v>
      </c>
      <c r="R277" s="71">
        <v>0</v>
      </c>
      <c r="S277" s="71">
        <v>5.6022330486302216</v>
      </c>
      <c r="T277" s="72"/>
      <c r="U277" s="71">
        <v>16936899</v>
      </c>
      <c r="V277" s="71">
        <v>1416</v>
      </c>
      <c r="W277" s="71">
        <v>274</v>
      </c>
      <c r="X277" s="71">
        <v>19067</v>
      </c>
      <c r="Y277" s="71">
        <v>24669</v>
      </c>
      <c r="Z277" s="71">
        <v>39328</v>
      </c>
      <c r="AA277" s="71">
        <v>8414</v>
      </c>
      <c r="AB277" s="71">
        <v>60163</v>
      </c>
      <c r="AC277" s="71">
        <v>0</v>
      </c>
      <c r="AD277" s="71">
        <v>5.6022330486302216</v>
      </c>
      <c r="AE277" s="72"/>
      <c r="AF277" s="71">
        <v>131762768.02181339</v>
      </c>
      <c r="AG277" s="71">
        <v>2876261.7060933504</v>
      </c>
      <c r="AH277" s="71">
        <v>2361608.0101499707</v>
      </c>
      <c r="AI277" s="71">
        <v>117218331.33260289</v>
      </c>
      <c r="AJ277" s="71">
        <v>102428927.0267113</v>
      </c>
      <c r="AK277" s="71"/>
      <c r="AL277" s="71"/>
      <c r="AM277" s="71">
        <v>7851939.9248713683</v>
      </c>
      <c r="AN277" s="71"/>
      <c r="AO277" s="71"/>
      <c r="AP277" s="71">
        <v>364499836.02224231</v>
      </c>
      <c r="AQ277" s="72"/>
      <c r="AR277" s="71">
        <v>2596</v>
      </c>
      <c r="AS277" s="71">
        <v>779</v>
      </c>
      <c r="AT277" s="71">
        <v>0</v>
      </c>
      <c r="AU277" s="71">
        <v>0</v>
      </c>
      <c r="AV277" s="71">
        <v>0</v>
      </c>
      <c r="AW277" s="71">
        <v>1</v>
      </c>
      <c r="AX277" s="71"/>
      <c r="AY277" s="72"/>
      <c r="AZ277" s="71">
        <v>11488.100000000009</v>
      </c>
      <c r="BA277" s="71">
        <v>37993.700000000012</v>
      </c>
      <c r="BB277" s="71">
        <v>0</v>
      </c>
      <c r="BC277" s="71">
        <v>0</v>
      </c>
      <c r="BD277" s="71">
        <v>0</v>
      </c>
      <c r="BE277" s="71">
        <v>200</v>
      </c>
      <c r="BF277" s="71"/>
      <c r="BG277" s="72"/>
      <c r="BH277" s="71">
        <v>0</v>
      </c>
      <c r="BI277" s="71">
        <v>0</v>
      </c>
      <c r="BJ277" s="71">
        <v>75.858000000000004</v>
      </c>
      <c r="BK277" s="71">
        <v>0</v>
      </c>
      <c r="BL277" s="71">
        <v>36.744999999999997</v>
      </c>
      <c r="BM277" s="71">
        <v>0</v>
      </c>
      <c r="BN277" s="72"/>
      <c r="BO277" s="71">
        <v>0</v>
      </c>
      <c r="BP277" s="71">
        <v>0</v>
      </c>
      <c r="BQ277" s="71">
        <v>10</v>
      </c>
      <c r="BR277" s="71">
        <v>0</v>
      </c>
      <c r="BS277" s="71">
        <v>3</v>
      </c>
      <c r="BT277" s="71">
        <v>0</v>
      </c>
      <c r="BU277"/>
      <c r="BV277" s="70">
        <v>112.60299999999999</v>
      </c>
      <c r="BW277" s="70">
        <v>0</v>
      </c>
      <c r="BX277" s="70">
        <v>0</v>
      </c>
      <c r="BY277" s="70">
        <v>0</v>
      </c>
      <c r="BZ277" s="70">
        <v>0</v>
      </c>
      <c r="CA277" s="70">
        <v>0</v>
      </c>
      <c r="CB277" s="70">
        <v>0</v>
      </c>
      <c r="CC277" s="70">
        <v>0</v>
      </c>
      <c r="CD277" s="70">
        <v>0</v>
      </c>
    </row>
    <row r="278" spans="1:82">
      <c r="A278" s="70" t="s">
        <v>2027</v>
      </c>
      <c r="B278" s="70">
        <v>476</v>
      </c>
      <c r="C278" s="70">
        <v>18</v>
      </c>
      <c r="D278" s="70">
        <v>28</v>
      </c>
      <c r="E278" s="70">
        <v>2021</v>
      </c>
      <c r="F278" s="70" t="s">
        <v>160</v>
      </c>
      <c r="G278" s="70" t="s">
        <v>2009</v>
      </c>
      <c r="H278" s="70" t="s">
        <v>2010</v>
      </c>
      <c r="I278" s="148"/>
      <c r="J278" s="71">
        <v>87.686075547470352</v>
      </c>
      <c r="K278" s="71">
        <v>4.3341252425670334</v>
      </c>
      <c r="L278" s="71">
        <v>8.0423100352974775</v>
      </c>
      <c r="M278" s="71">
        <v>79.888898239950436</v>
      </c>
      <c r="N278" s="71">
        <v>71.307070034298491</v>
      </c>
      <c r="O278" s="71">
        <v>53.80410365933264</v>
      </c>
      <c r="P278" s="71">
        <v>39.040816393478011</v>
      </c>
      <c r="Q278" s="71">
        <v>3.51502063954044</v>
      </c>
      <c r="R278" s="71">
        <v>0</v>
      </c>
      <c r="S278" s="71">
        <v>6.2210618693258279</v>
      </c>
      <c r="T278" s="72"/>
      <c r="U278" s="71">
        <v>16334804</v>
      </c>
      <c r="V278" s="71">
        <v>1416</v>
      </c>
      <c r="W278" s="71">
        <v>274</v>
      </c>
      <c r="X278" s="71">
        <v>19067</v>
      </c>
      <c r="Y278" s="71">
        <v>25042</v>
      </c>
      <c r="Z278" s="71">
        <v>39587</v>
      </c>
      <c r="AA278" s="71">
        <v>8402</v>
      </c>
      <c r="AB278" s="71">
        <v>60202</v>
      </c>
      <c r="AC278" s="71">
        <v>0</v>
      </c>
      <c r="AD278" s="71">
        <v>6.2210618693258279</v>
      </c>
      <c r="AE278" s="72"/>
      <c r="AF278" s="71">
        <v>122404189.72270983</v>
      </c>
      <c r="AG278" s="71">
        <v>3750841.3899420286</v>
      </c>
      <c r="AH278" s="71">
        <v>1899808.7943057579</v>
      </c>
      <c r="AI278" s="71">
        <v>131002576.64225852</v>
      </c>
      <c r="AJ278" s="71">
        <v>106913874.5559617</v>
      </c>
      <c r="AK278" s="71">
        <v>0</v>
      </c>
      <c r="AL278" s="71">
        <v>0</v>
      </c>
      <c r="AM278" s="71">
        <v>7902348.5738053517</v>
      </c>
      <c r="AN278" s="71">
        <v>0</v>
      </c>
      <c r="AO278" s="71">
        <v>0</v>
      </c>
      <c r="AP278" s="71">
        <v>373873639.67898321</v>
      </c>
      <c r="AQ278" s="72"/>
      <c r="AR278" s="71">
        <v>2748</v>
      </c>
      <c r="AS278" s="71">
        <v>795</v>
      </c>
      <c r="AT278" s="71">
        <v>0</v>
      </c>
      <c r="AU278" s="71">
        <v>0</v>
      </c>
      <c r="AV278" s="71">
        <v>0</v>
      </c>
      <c r="AW278" s="71">
        <v>1</v>
      </c>
      <c r="AX278" s="71"/>
      <c r="AY278" s="72"/>
      <c r="AZ278" s="71">
        <v>12380.9</v>
      </c>
      <c r="BA278" s="71">
        <v>40150.80000000001</v>
      </c>
      <c r="BB278" s="71">
        <v>0</v>
      </c>
      <c r="BC278" s="71">
        <v>0</v>
      </c>
      <c r="BD278" s="71">
        <v>0</v>
      </c>
      <c r="BE278" s="71">
        <v>200</v>
      </c>
      <c r="BF278" s="71"/>
      <c r="BG278" s="72"/>
      <c r="BH278" s="71">
        <v>0</v>
      </c>
      <c r="BI278" s="71">
        <v>0</v>
      </c>
      <c r="BJ278" s="71">
        <v>70.322999999999993</v>
      </c>
      <c r="BK278" s="71">
        <v>0</v>
      </c>
      <c r="BL278" s="71">
        <v>36.243000000000002</v>
      </c>
      <c r="BM278" s="71">
        <v>0</v>
      </c>
      <c r="BN278" s="72"/>
      <c r="BO278" s="71">
        <v>0</v>
      </c>
      <c r="BP278" s="71">
        <v>0</v>
      </c>
      <c r="BQ278" s="71">
        <v>10</v>
      </c>
      <c r="BR278" s="71">
        <v>0</v>
      </c>
      <c r="BS278" s="71">
        <v>3</v>
      </c>
      <c r="BT278" s="71">
        <v>0</v>
      </c>
      <c r="BU278"/>
      <c r="BV278" s="70">
        <v>106.566</v>
      </c>
      <c r="BW278" s="70">
        <v>0</v>
      </c>
      <c r="BX278" s="70">
        <v>0</v>
      </c>
      <c r="BY278" s="70">
        <v>0</v>
      </c>
      <c r="BZ278" s="70">
        <v>0</v>
      </c>
      <c r="CA278" s="70">
        <v>0</v>
      </c>
      <c r="CB278" s="70">
        <v>0</v>
      </c>
      <c r="CC278" s="70">
        <v>0</v>
      </c>
      <c r="CD278" s="70">
        <v>0</v>
      </c>
    </row>
    <row r="279" spans="1:82">
      <c r="A279" s="70" t="s">
        <v>2028</v>
      </c>
      <c r="B279" s="70">
        <v>476</v>
      </c>
      <c r="C279" s="70">
        <v>19</v>
      </c>
      <c r="D279" s="70">
        <v>28</v>
      </c>
      <c r="E279" s="70">
        <v>2022</v>
      </c>
      <c r="F279" s="70" t="s">
        <v>161</v>
      </c>
      <c r="G279" s="70" t="s">
        <v>2009</v>
      </c>
      <c r="H279" s="70" t="s">
        <v>2010</v>
      </c>
      <c r="I279" s="148"/>
      <c r="J279" s="71">
        <v>76.149275488134194</v>
      </c>
      <c r="K279" s="71">
        <v>3.5485851333544676</v>
      </c>
      <c r="L279" s="71">
        <v>9.0810955658552093</v>
      </c>
      <c r="M279" s="71">
        <v>75.899179610689274</v>
      </c>
      <c r="N279" s="71">
        <v>81.057460624899178</v>
      </c>
      <c r="O279" s="71">
        <v>56.892682193743347</v>
      </c>
      <c r="P279" s="71">
        <v>38.779553842363725</v>
      </c>
      <c r="Q279" s="71">
        <v>3.5404323283760477</v>
      </c>
      <c r="R279" s="71">
        <v>0</v>
      </c>
      <c r="S279" s="71">
        <v>5.3167343334175694</v>
      </c>
      <c r="T279" s="72"/>
      <c r="U279" s="71">
        <v>16233534</v>
      </c>
      <c r="V279" s="71">
        <v>1416</v>
      </c>
      <c r="W279" s="71">
        <v>274</v>
      </c>
      <c r="X279" s="71">
        <v>19067</v>
      </c>
      <c r="Y279" s="71">
        <v>25306</v>
      </c>
      <c r="Z279" s="71">
        <v>39771</v>
      </c>
      <c r="AA279" s="71">
        <v>8473</v>
      </c>
      <c r="AB279" s="71">
        <v>60140</v>
      </c>
      <c r="AC279" s="71">
        <v>0</v>
      </c>
      <c r="AD279" s="71">
        <v>5.3167343334175694</v>
      </c>
      <c r="AE279" s="72"/>
      <c r="AF279" s="71">
        <v>105229348.54558238</v>
      </c>
      <c r="AG279" s="71">
        <v>2671622.4899591575</v>
      </c>
      <c r="AH279" s="71">
        <v>2525452.7136404621</v>
      </c>
      <c r="AI279" s="71">
        <v>121788605.25093974</v>
      </c>
      <c r="AJ279" s="71">
        <v>127541951.58561794</v>
      </c>
      <c r="AK279" s="71">
        <v>0</v>
      </c>
      <c r="AL279" s="71">
        <v>0</v>
      </c>
      <c r="AM279" s="71">
        <v>7765715.4856439298</v>
      </c>
      <c r="AN279" s="71">
        <v>0</v>
      </c>
      <c r="AO279" s="71">
        <v>0</v>
      </c>
      <c r="AP279" s="71">
        <v>367522696.0713836</v>
      </c>
      <c r="AQ279" s="72"/>
      <c r="AR279" s="71">
        <v>2907</v>
      </c>
      <c r="AS279" s="71">
        <v>802</v>
      </c>
      <c r="AT279" s="71">
        <v>0</v>
      </c>
      <c r="AU279" s="71">
        <v>0</v>
      </c>
      <c r="AV279" s="71">
        <v>0</v>
      </c>
      <c r="AW279" s="71">
        <v>1</v>
      </c>
      <c r="AX279" s="71"/>
      <c r="AY279" s="72"/>
      <c r="AZ279" s="71">
        <v>13397.699999999979</v>
      </c>
      <c r="BA279" s="71">
        <v>40458.80000000001</v>
      </c>
      <c r="BB279" s="71">
        <v>0</v>
      </c>
      <c r="BC279" s="71">
        <v>0</v>
      </c>
      <c r="BD279" s="71">
        <v>0</v>
      </c>
      <c r="BE279" s="71">
        <v>200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2029</v>
      </c>
      <c r="B280" s="70">
        <v>476</v>
      </c>
      <c r="C280" s="70">
        <v>20</v>
      </c>
      <c r="D280" s="70">
        <v>28</v>
      </c>
      <c r="E280" s="70">
        <v>2023</v>
      </c>
      <c r="F280" s="70" t="s">
        <v>1539</v>
      </c>
      <c r="G280" s="70" t="s">
        <v>2009</v>
      </c>
      <c r="H280" s="70" t="s">
        <v>2010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3067</v>
      </c>
      <c r="AS280" s="71">
        <v>808</v>
      </c>
      <c r="AT280" s="71">
        <v>0</v>
      </c>
      <c r="AU280" s="71">
        <v>0</v>
      </c>
      <c r="AV280" s="71">
        <v>0</v>
      </c>
      <c r="AW280" s="71">
        <v>1</v>
      </c>
      <c r="AX280" s="71"/>
      <c r="AY280" s="72"/>
      <c r="AZ280" s="71">
        <v>14386.99999999996</v>
      </c>
      <c r="BA280" s="71">
        <v>40831.30000000001</v>
      </c>
      <c r="BB280" s="71">
        <v>0</v>
      </c>
      <c r="BC280" s="71">
        <v>0</v>
      </c>
      <c r="BD280" s="71">
        <v>0</v>
      </c>
      <c r="BE280" s="71">
        <v>200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2030</v>
      </c>
      <c r="B281" s="70">
        <v>476</v>
      </c>
      <c r="C281" s="70">
        <v>21</v>
      </c>
      <c r="D281" s="70">
        <v>28</v>
      </c>
      <c r="E281" s="70">
        <v>2024</v>
      </c>
      <c r="F281" s="70" t="s">
        <v>1554</v>
      </c>
      <c r="G281" s="70" t="s">
        <v>2009</v>
      </c>
      <c r="H281" s="70" t="s">
        <v>2010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2031</v>
      </c>
      <c r="B282" s="70">
        <v>477</v>
      </c>
      <c r="C282" s="70">
        <v>1</v>
      </c>
      <c r="D282" s="70">
        <v>29</v>
      </c>
      <c r="E282" s="70">
        <v>1990</v>
      </c>
      <c r="F282" s="70" t="s">
        <v>787</v>
      </c>
      <c r="G282" s="70" t="s">
        <v>2032</v>
      </c>
      <c r="H282" s="70" t="s">
        <v>2033</v>
      </c>
      <c r="I282" s="148"/>
      <c r="J282" s="71">
        <v>30.97012529406588</v>
      </c>
      <c r="K282" s="71">
        <v>4.115975755081732</v>
      </c>
      <c r="L282" s="71">
        <v>0.54033666266712954</v>
      </c>
      <c r="M282" s="71">
        <v>26.030699706844739</v>
      </c>
      <c r="N282" s="71">
        <v>29.86218920534472</v>
      </c>
      <c r="O282" s="71">
        <v>31.618357070489349</v>
      </c>
      <c r="P282" s="71">
        <v>28.676613996666511</v>
      </c>
      <c r="Q282" s="71">
        <v>2.90183762173857</v>
      </c>
      <c r="R282" s="71">
        <v>0</v>
      </c>
      <c r="S282" s="71">
        <v>2.9850384621153379</v>
      </c>
      <c r="T282" s="72"/>
      <c r="U282" s="71">
        <v>818526</v>
      </c>
      <c r="V282" s="71">
        <v>1000</v>
      </c>
      <c r="W282" s="71">
        <v>5</v>
      </c>
      <c r="X282" s="71">
        <v>9341</v>
      </c>
      <c r="Y282" s="71">
        <v>13093</v>
      </c>
      <c r="Z282" s="71">
        <v>13005</v>
      </c>
      <c r="AA282" s="71">
        <v>6963</v>
      </c>
      <c r="AB282" s="71">
        <v>47116</v>
      </c>
      <c r="AC282" s="71">
        <v>0</v>
      </c>
      <c r="AD282" s="71">
        <v>2.9850384621153379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2034</v>
      </c>
      <c r="B283" s="70">
        <v>478</v>
      </c>
      <c r="C283" s="70">
        <v>2</v>
      </c>
      <c r="D283" s="70">
        <v>29</v>
      </c>
      <c r="E283" s="70">
        <v>2005</v>
      </c>
      <c r="F283" s="70" t="s">
        <v>789</v>
      </c>
      <c r="G283" s="70" t="s">
        <v>2032</v>
      </c>
      <c r="H283" s="70" t="s">
        <v>2033</v>
      </c>
      <c r="I283" s="148"/>
      <c r="J283" s="71">
        <v>79.465490309470425</v>
      </c>
      <c r="K283" s="71">
        <v>1.761882927220056</v>
      </c>
      <c r="L283" s="71">
        <v>3.3683124963356428</v>
      </c>
      <c r="M283" s="71">
        <v>48.378501009124918</v>
      </c>
      <c r="N283" s="71">
        <v>56.251341687435691</v>
      </c>
      <c r="O283" s="71">
        <v>56.712027553940899</v>
      </c>
      <c r="P283" s="71">
        <v>30.388213579050799</v>
      </c>
      <c r="Q283" s="71">
        <v>3.43158221883195</v>
      </c>
      <c r="R283" s="71">
        <v>0</v>
      </c>
      <c r="S283" s="71">
        <v>7.6557351644905118</v>
      </c>
      <c r="T283" s="72"/>
      <c r="U283" s="71">
        <v>3065279</v>
      </c>
      <c r="V283" s="71">
        <v>848</v>
      </c>
      <c r="W283" s="71">
        <v>47</v>
      </c>
      <c r="X283" s="71">
        <v>10732</v>
      </c>
      <c r="Y283" s="71">
        <v>20451</v>
      </c>
      <c r="Z283" s="71">
        <v>26993</v>
      </c>
      <c r="AA283" s="71">
        <v>6043</v>
      </c>
      <c r="AB283" s="71">
        <v>58247</v>
      </c>
      <c r="AC283" s="71">
        <v>0</v>
      </c>
      <c r="AD283" s="71">
        <v>7.6557351644905118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2035</v>
      </c>
      <c r="B284" s="70">
        <v>479</v>
      </c>
      <c r="C284" s="70">
        <v>3</v>
      </c>
      <c r="D284" s="70">
        <v>29</v>
      </c>
      <c r="E284" s="70">
        <v>2006</v>
      </c>
      <c r="F284" s="70" t="s">
        <v>790</v>
      </c>
      <c r="G284" s="70" t="s">
        <v>2032</v>
      </c>
      <c r="H284" s="70" t="s">
        <v>2033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2036</v>
      </c>
      <c r="B285" s="70">
        <v>480</v>
      </c>
      <c r="C285" s="70">
        <v>4</v>
      </c>
      <c r="D285" s="70">
        <v>29</v>
      </c>
      <c r="E285" s="70">
        <v>2007</v>
      </c>
      <c r="F285" s="70" t="s">
        <v>791</v>
      </c>
      <c r="G285" s="70" t="s">
        <v>2032</v>
      </c>
      <c r="H285" s="70" t="s">
        <v>2033</v>
      </c>
      <c r="I285" s="148"/>
      <c r="J285" s="71">
        <v>71.495610620586547</v>
      </c>
      <c r="K285" s="71">
        <v>1.537300186614027</v>
      </c>
      <c r="L285" s="71">
        <v>3.3421158789593388</v>
      </c>
      <c r="M285" s="71">
        <v>48.87779800994516</v>
      </c>
      <c r="N285" s="71">
        <v>57.173455388046357</v>
      </c>
      <c r="O285" s="71">
        <v>56.274233459136227</v>
      </c>
      <c r="P285" s="71">
        <v>30.23048834949568</v>
      </c>
      <c r="Q285" s="71">
        <v>3.6662194913936799</v>
      </c>
      <c r="R285" s="71">
        <v>0</v>
      </c>
      <c r="S285" s="71">
        <v>6.6049879587705691</v>
      </c>
      <c r="T285" s="72"/>
      <c r="U285" s="71">
        <v>3054504</v>
      </c>
      <c r="V285" s="71">
        <v>688</v>
      </c>
      <c r="W285" s="71">
        <v>47</v>
      </c>
      <c r="X285" s="71">
        <v>12916</v>
      </c>
      <c r="Y285" s="71">
        <v>21055</v>
      </c>
      <c r="Z285" s="71">
        <v>27844</v>
      </c>
      <c r="AA285" s="71">
        <v>5920</v>
      </c>
      <c r="AB285" s="71">
        <v>58939</v>
      </c>
      <c r="AC285" s="71">
        <v>0</v>
      </c>
      <c r="AD285" s="71">
        <v>6.6049879587705691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2037</v>
      </c>
      <c r="B286" s="70">
        <v>481</v>
      </c>
      <c r="C286" s="70">
        <v>5</v>
      </c>
      <c r="D286" s="70">
        <v>29</v>
      </c>
      <c r="E286" s="70">
        <v>2008</v>
      </c>
      <c r="F286" s="70" t="s">
        <v>792</v>
      </c>
      <c r="G286" s="70" t="s">
        <v>2032</v>
      </c>
      <c r="H286" s="70" t="s">
        <v>2033</v>
      </c>
      <c r="I286" s="148"/>
      <c r="J286" s="71">
        <v>65.812475418843803</v>
      </c>
      <c r="K286" s="71">
        <v>1.2006618931789781</v>
      </c>
      <c r="L286" s="71">
        <v>2.9019321274897729</v>
      </c>
      <c r="M286" s="71">
        <v>51.150209017374053</v>
      </c>
      <c r="N286" s="71">
        <v>54.212233223692003</v>
      </c>
      <c r="O286" s="71">
        <v>55.006507234451497</v>
      </c>
      <c r="P286" s="71">
        <v>29.436034645648569</v>
      </c>
      <c r="Q286" s="71">
        <v>3.6086072983840198</v>
      </c>
      <c r="R286" s="71">
        <v>0</v>
      </c>
      <c r="S286" s="71">
        <v>5.8322198657738547</v>
      </c>
      <c r="T286" s="72"/>
      <c r="U286" s="71">
        <v>2904325</v>
      </c>
      <c r="V286" s="71">
        <v>688</v>
      </c>
      <c r="W286" s="71">
        <v>47</v>
      </c>
      <c r="X286" s="71">
        <v>12916</v>
      </c>
      <c r="Y286" s="71">
        <v>21329</v>
      </c>
      <c r="Z286" s="71">
        <v>28172</v>
      </c>
      <c r="AA286" s="71">
        <v>5771</v>
      </c>
      <c r="AB286" s="71">
        <v>58967</v>
      </c>
      <c r="AC286" s="71">
        <v>0</v>
      </c>
      <c r="AD286" s="71">
        <v>5.8322198657738547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2038</v>
      </c>
      <c r="B287" s="70">
        <v>482</v>
      </c>
      <c r="C287" s="70">
        <v>6</v>
      </c>
      <c r="D287" s="70">
        <v>29</v>
      </c>
      <c r="E287" s="70">
        <v>2009</v>
      </c>
      <c r="F287" s="70" t="s">
        <v>176</v>
      </c>
      <c r="G287" s="70" t="s">
        <v>2032</v>
      </c>
      <c r="H287" s="70" t="s">
        <v>2033</v>
      </c>
      <c r="I287" s="148"/>
      <c r="J287" s="71">
        <v>76.730467237426922</v>
      </c>
      <c r="K287" s="71">
        <v>1.096036223582491</v>
      </c>
      <c r="L287" s="71">
        <v>5.005763656844989</v>
      </c>
      <c r="M287" s="71">
        <v>51.826564804087411</v>
      </c>
      <c r="N287" s="71">
        <v>53.422851470252873</v>
      </c>
      <c r="O287" s="71">
        <v>56.758879754956943</v>
      </c>
      <c r="P287" s="71">
        <v>28.48416328374665</v>
      </c>
      <c r="Q287" s="71">
        <v>3.44123476643141</v>
      </c>
      <c r="R287" s="71">
        <v>0</v>
      </c>
      <c r="S287" s="71">
        <v>5.6724331449973606</v>
      </c>
      <c r="T287" s="72"/>
      <c r="U287" s="71">
        <v>3465254</v>
      </c>
      <c r="V287" s="71">
        <v>790</v>
      </c>
      <c r="W287" s="71">
        <v>118</v>
      </c>
      <c r="X287" s="71">
        <v>13800</v>
      </c>
      <c r="Y287" s="71">
        <v>21608</v>
      </c>
      <c r="Z287" s="71">
        <v>28693</v>
      </c>
      <c r="AA287" s="71">
        <v>5733</v>
      </c>
      <c r="AB287" s="71">
        <v>59029</v>
      </c>
      <c r="AC287" s="71">
        <v>0</v>
      </c>
      <c r="AD287" s="71">
        <v>5.6724331449973606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13.704000000000001</v>
      </c>
      <c r="BK287" s="71">
        <v>0</v>
      </c>
      <c r="BL287" s="71">
        <v>0</v>
      </c>
      <c r="BM287" s="71">
        <v>0</v>
      </c>
      <c r="BN287" s="72"/>
      <c r="BO287" s="71">
        <v>0</v>
      </c>
      <c r="BP287" s="71">
        <v>0</v>
      </c>
      <c r="BQ287" s="71">
        <v>2</v>
      </c>
      <c r="BR287" s="71">
        <v>0</v>
      </c>
      <c r="BS287" s="71">
        <v>0</v>
      </c>
      <c r="BT287" s="71">
        <v>0</v>
      </c>
      <c r="BU287"/>
      <c r="BV287" s="70">
        <v>13.704000000000001</v>
      </c>
      <c r="BW287" s="70">
        <v>0</v>
      </c>
      <c r="BX287" s="70">
        <v>0</v>
      </c>
      <c r="BY287" s="70">
        <v>0</v>
      </c>
      <c r="BZ287" s="70">
        <v>0</v>
      </c>
      <c r="CA287" s="70">
        <v>0</v>
      </c>
      <c r="CB287" s="70">
        <v>0</v>
      </c>
      <c r="CC287" s="70">
        <v>0</v>
      </c>
      <c r="CD287" s="70">
        <v>0</v>
      </c>
    </row>
    <row r="288" spans="1:82">
      <c r="A288" s="70" t="s">
        <v>2039</v>
      </c>
      <c r="B288" s="70">
        <v>483</v>
      </c>
      <c r="C288" s="70">
        <v>7</v>
      </c>
      <c r="D288" s="70">
        <v>29</v>
      </c>
      <c r="E288" s="70">
        <v>2010</v>
      </c>
      <c r="F288" s="70" t="s">
        <v>177</v>
      </c>
      <c r="G288" s="70" t="s">
        <v>2032</v>
      </c>
      <c r="H288" s="70" t="s">
        <v>2033</v>
      </c>
      <c r="I288" s="148"/>
      <c r="J288" s="71">
        <v>84.347240251653531</v>
      </c>
      <c r="K288" s="71">
        <v>1.228113841196891</v>
      </c>
      <c r="L288" s="71">
        <v>4.7299633727745158</v>
      </c>
      <c r="M288" s="71">
        <v>54.512766889845359</v>
      </c>
      <c r="N288" s="71">
        <v>54.651010795376742</v>
      </c>
      <c r="O288" s="71">
        <v>57.171717564313283</v>
      </c>
      <c r="P288" s="71">
        <v>28.683783675765302</v>
      </c>
      <c r="Q288" s="71">
        <v>3.5975297493998202</v>
      </c>
      <c r="R288" s="71">
        <v>0</v>
      </c>
      <c r="S288" s="71">
        <v>6.1634163192745248</v>
      </c>
      <c r="T288" s="72"/>
      <c r="U288" s="71">
        <v>3516454</v>
      </c>
      <c r="V288" s="71">
        <v>790</v>
      </c>
      <c r="W288" s="71">
        <v>118</v>
      </c>
      <c r="X288" s="71">
        <v>13800</v>
      </c>
      <c r="Y288" s="71">
        <v>21802</v>
      </c>
      <c r="Z288" s="71">
        <v>29036</v>
      </c>
      <c r="AA288" s="71">
        <v>5629</v>
      </c>
      <c r="AB288" s="71">
        <v>59132</v>
      </c>
      <c r="AC288" s="71">
        <v>0</v>
      </c>
      <c r="AD288" s="71">
        <v>6.1634163192745248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14.315</v>
      </c>
      <c r="BK288" s="71">
        <v>0</v>
      </c>
      <c r="BL288" s="71">
        <v>0</v>
      </c>
      <c r="BM288" s="71">
        <v>0</v>
      </c>
      <c r="BN288" s="72"/>
      <c r="BO288" s="71">
        <v>0</v>
      </c>
      <c r="BP288" s="71">
        <v>0</v>
      </c>
      <c r="BQ288" s="71">
        <v>2</v>
      </c>
      <c r="BR288" s="71">
        <v>0</v>
      </c>
      <c r="BS288" s="71">
        <v>0</v>
      </c>
      <c r="BT288" s="71">
        <v>0</v>
      </c>
      <c r="BU288"/>
      <c r="BV288" s="70">
        <v>14.315</v>
      </c>
      <c r="BW288" s="70">
        <v>0</v>
      </c>
      <c r="BX288" s="70">
        <v>0</v>
      </c>
      <c r="BY288" s="70">
        <v>0</v>
      </c>
      <c r="BZ288" s="70">
        <v>0</v>
      </c>
      <c r="CA288" s="70">
        <v>0</v>
      </c>
      <c r="CB288" s="70">
        <v>0</v>
      </c>
      <c r="CC288" s="70">
        <v>0</v>
      </c>
      <c r="CD288" s="70">
        <v>0</v>
      </c>
    </row>
    <row r="289" spans="1:82">
      <c r="A289" s="70" t="s">
        <v>2040</v>
      </c>
      <c r="B289" s="70">
        <v>484</v>
      </c>
      <c r="C289" s="70">
        <v>8</v>
      </c>
      <c r="D289" s="70">
        <v>29</v>
      </c>
      <c r="E289" s="70">
        <v>2011</v>
      </c>
      <c r="F289" s="70" t="s">
        <v>178</v>
      </c>
      <c r="G289" s="70" t="s">
        <v>2032</v>
      </c>
      <c r="H289" s="70" t="s">
        <v>2033</v>
      </c>
      <c r="I289" s="148"/>
      <c r="J289" s="71">
        <v>120.2761595077087</v>
      </c>
      <c r="K289" s="71">
        <v>1.990800454823797</v>
      </c>
      <c r="L289" s="71">
        <v>5.3191408686381338</v>
      </c>
      <c r="M289" s="71">
        <v>65.966528114746964</v>
      </c>
      <c r="N289" s="71">
        <v>67.563743225173127</v>
      </c>
      <c r="O289" s="71">
        <v>56.952396866476811</v>
      </c>
      <c r="P289" s="71">
        <v>27.741054080311017</v>
      </c>
      <c r="Q289" s="71">
        <v>4.1563756549045001</v>
      </c>
      <c r="R289" s="71">
        <v>0</v>
      </c>
      <c r="S289" s="71">
        <v>7.2702565374913162</v>
      </c>
      <c r="T289" s="72"/>
      <c r="U289" s="71">
        <v>4734895</v>
      </c>
      <c r="V289" s="71">
        <v>790</v>
      </c>
      <c r="W289" s="71">
        <v>118</v>
      </c>
      <c r="X289" s="71">
        <v>13800</v>
      </c>
      <c r="Y289" s="71">
        <v>22090</v>
      </c>
      <c r="Z289" s="71">
        <v>29553</v>
      </c>
      <c r="AA289" s="71">
        <v>5606</v>
      </c>
      <c r="AB289" s="71">
        <v>59227</v>
      </c>
      <c r="AC289" s="71">
        <v>0</v>
      </c>
      <c r="AD289" s="71">
        <v>7.2702565374913162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14.355</v>
      </c>
      <c r="BK289" s="71">
        <v>0</v>
      </c>
      <c r="BL289" s="71">
        <v>0</v>
      </c>
      <c r="BM289" s="71">
        <v>0</v>
      </c>
      <c r="BN289" s="72"/>
      <c r="BO289" s="71">
        <v>0</v>
      </c>
      <c r="BP289" s="71">
        <v>0</v>
      </c>
      <c r="BQ289" s="71">
        <v>2</v>
      </c>
      <c r="BR289" s="71">
        <v>0</v>
      </c>
      <c r="BS289" s="71">
        <v>0</v>
      </c>
      <c r="BT289" s="71">
        <v>0</v>
      </c>
      <c r="BU289"/>
      <c r="BV289" s="70">
        <v>14.355</v>
      </c>
      <c r="BW289" s="70">
        <v>0</v>
      </c>
      <c r="BX289" s="70">
        <v>0</v>
      </c>
      <c r="BY289" s="70">
        <v>0</v>
      </c>
      <c r="BZ289" s="70">
        <v>0</v>
      </c>
      <c r="CA289" s="70">
        <v>0</v>
      </c>
      <c r="CB289" s="70">
        <v>0</v>
      </c>
      <c r="CC289" s="70">
        <v>0</v>
      </c>
      <c r="CD289" s="70">
        <v>0</v>
      </c>
    </row>
    <row r="290" spans="1:82">
      <c r="A290" s="70" t="s">
        <v>2041</v>
      </c>
      <c r="B290" s="70">
        <v>485</v>
      </c>
      <c r="C290" s="70">
        <v>9</v>
      </c>
      <c r="D290" s="70">
        <v>29</v>
      </c>
      <c r="E290" s="70">
        <v>2012</v>
      </c>
      <c r="F290" s="70" t="s">
        <v>179</v>
      </c>
      <c r="G290" s="70" t="s">
        <v>2032</v>
      </c>
      <c r="H290" s="70" t="s">
        <v>2033</v>
      </c>
      <c r="I290" s="148"/>
      <c r="J290" s="71">
        <v>109.8461920976906</v>
      </c>
      <c r="K290" s="71">
        <v>1.8597073988383741</v>
      </c>
      <c r="L290" s="71">
        <v>5.4444289294544168</v>
      </c>
      <c r="M290" s="71">
        <v>73.182625255660767</v>
      </c>
      <c r="N290" s="71">
        <v>79.344753767580528</v>
      </c>
      <c r="O290" s="71">
        <v>57.406676062221017</v>
      </c>
      <c r="P290" s="71">
        <v>27.381319277613002</v>
      </c>
      <c r="Q290" s="71">
        <v>4.5216130897090201</v>
      </c>
      <c r="R290" s="71">
        <v>0</v>
      </c>
      <c r="S290" s="71">
        <v>7.0753372545429922</v>
      </c>
      <c r="T290" s="72"/>
      <c r="U290" s="71">
        <v>4159977</v>
      </c>
      <c r="V290" s="71">
        <v>790</v>
      </c>
      <c r="W290" s="71">
        <v>118</v>
      </c>
      <c r="X290" s="71">
        <v>13800</v>
      </c>
      <c r="Y290" s="71">
        <v>22444</v>
      </c>
      <c r="Z290" s="71">
        <v>30025</v>
      </c>
      <c r="AA290" s="71">
        <v>5502</v>
      </c>
      <c r="AB290" s="71">
        <v>59303</v>
      </c>
      <c r="AC290" s="71">
        <v>0</v>
      </c>
      <c r="AD290" s="71">
        <v>7.0753372545429922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17.094000000000001</v>
      </c>
      <c r="BK290" s="71">
        <v>0</v>
      </c>
      <c r="BL290" s="71">
        <v>0</v>
      </c>
      <c r="BM290" s="71">
        <v>0</v>
      </c>
      <c r="BN290" s="72"/>
      <c r="BO290" s="71">
        <v>0</v>
      </c>
      <c r="BP290" s="71">
        <v>0</v>
      </c>
      <c r="BQ290" s="71">
        <v>2</v>
      </c>
      <c r="BR290" s="71">
        <v>0</v>
      </c>
      <c r="BS290" s="71">
        <v>0</v>
      </c>
      <c r="BT290" s="71">
        <v>0</v>
      </c>
      <c r="BU290"/>
      <c r="BV290" s="70">
        <v>17.094000000000001</v>
      </c>
      <c r="BW290" s="70">
        <v>0</v>
      </c>
      <c r="BX290" s="70">
        <v>0</v>
      </c>
      <c r="BY290" s="70">
        <v>0</v>
      </c>
      <c r="BZ290" s="70">
        <v>0</v>
      </c>
      <c r="CA290" s="70">
        <v>0</v>
      </c>
      <c r="CB290" s="70">
        <v>0</v>
      </c>
      <c r="CC290" s="70">
        <v>0</v>
      </c>
      <c r="CD290" s="70">
        <v>0</v>
      </c>
    </row>
    <row r="291" spans="1:82">
      <c r="A291" s="70" t="s">
        <v>2042</v>
      </c>
      <c r="B291" s="70">
        <v>486</v>
      </c>
      <c r="C291" s="70">
        <v>10</v>
      </c>
      <c r="D291" s="70">
        <v>29</v>
      </c>
      <c r="E291" s="70">
        <v>2013</v>
      </c>
      <c r="F291" s="70" t="s">
        <v>180</v>
      </c>
      <c r="G291" s="70" t="s">
        <v>2032</v>
      </c>
      <c r="H291" s="70" t="s">
        <v>2033</v>
      </c>
      <c r="I291" s="148"/>
      <c r="J291" s="71">
        <v>109.1309097167329</v>
      </c>
      <c r="K291" s="71">
        <v>1.54881183666294</v>
      </c>
      <c r="L291" s="71">
        <v>5.2320525805495404</v>
      </c>
      <c r="M291" s="71">
        <v>72.505425242843231</v>
      </c>
      <c r="N291" s="71">
        <v>76.743327547127748</v>
      </c>
      <c r="O291" s="71">
        <v>55.707181648882056</v>
      </c>
      <c r="P291" s="71">
        <v>26.905030072513163</v>
      </c>
      <c r="Q291" s="71">
        <v>4.60834044312214</v>
      </c>
      <c r="R291" s="71">
        <v>0</v>
      </c>
      <c r="S291" s="71">
        <v>5.8279199205427394</v>
      </c>
      <c r="T291" s="72"/>
      <c r="U291" s="71">
        <v>4151251</v>
      </c>
      <c r="V291" s="71">
        <v>790</v>
      </c>
      <c r="W291" s="71">
        <v>118</v>
      </c>
      <c r="X291" s="71">
        <v>13800</v>
      </c>
      <c r="Y291" s="71">
        <v>22780</v>
      </c>
      <c r="Z291" s="71">
        <v>30437</v>
      </c>
      <c r="AA291" s="71">
        <v>5386</v>
      </c>
      <c r="AB291" s="71">
        <v>59574</v>
      </c>
      <c r="AC291" s="71">
        <v>0</v>
      </c>
      <c r="AD291" s="71">
        <v>5.8279199205427394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20.247</v>
      </c>
      <c r="BK291" s="71">
        <v>0</v>
      </c>
      <c r="BL291" s="71">
        <v>0</v>
      </c>
      <c r="BM291" s="71">
        <v>0</v>
      </c>
      <c r="BN291" s="72"/>
      <c r="BO291" s="71">
        <v>0</v>
      </c>
      <c r="BP291" s="71">
        <v>0</v>
      </c>
      <c r="BQ291" s="71">
        <v>2</v>
      </c>
      <c r="BR291" s="71">
        <v>0</v>
      </c>
      <c r="BS291" s="71">
        <v>0</v>
      </c>
      <c r="BT291" s="71">
        <v>0</v>
      </c>
      <c r="BU291"/>
      <c r="BV291" s="70">
        <v>20.247</v>
      </c>
      <c r="BW291" s="70">
        <v>0</v>
      </c>
      <c r="BX291" s="70">
        <v>0</v>
      </c>
      <c r="BY291" s="70">
        <v>0</v>
      </c>
      <c r="BZ291" s="70">
        <v>0</v>
      </c>
      <c r="CA291" s="70">
        <v>0</v>
      </c>
      <c r="CB291" s="70">
        <v>0</v>
      </c>
      <c r="CC291" s="70">
        <v>0</v>
      </c>
      <c r="CD291" s="70">
        <v>0</v>
      </c>
    </row>
    <row r="292" spans="1:82">
      <c r="A292" s="70" t="s">
        <v>2043</v>
      </c>
      <c r="B292" s="70">
        <v>487</v>
      </c>
      <c r="C292" s="70">
        <v>11</v>
      </c>
      <c r="D292" s="70">
        <v>29</v>
      </c>
      <c r="E292" s="70">
        <v>2014</v>
      </c>
      <c r="F292" s="70" t="s">
        <v>181</v>
      </c>
      <c r="G292" s="1064" t="s">
        <v>2032</v>
      </c>
      <c r="H292" s="70" t="s">
        <v>2033</v>
      </c>
      <c r="I292" s="148"/>
      <c r="J292" s="71">
        <v>100.8138584287306</v>
      </c>
      <c r="K292" s="71">
        <v>1.712755867677332</v>
      </c>
      <c r="L292" s="71">
        <v>3.4429638528555899</v>
      </c>
      <c r="M292" s="71">
        <v>73.396211819216703</v>
      </c>
      <c r="N292" s="71">
        <v>67.859718601749165</v>
      </c>
      <c r="O292" s="71">
        <v>53.595919681988853</v>
      </c>
      <c r="P292" s="71">
        <v>26.889217108833581</v>
      </c>
      <c r="Q292" s="71">
        <v>4.41645560051386</v>
      </c>
      <c r="R292" s="71">
        <v>0</v>
      </c>
      <c r="S292" s="71">
        <v>5.582389254331126</v>
      </c>
      <c r="T292" s="72"/>
      <c r="U292" s="71">
        <v>3912137</v>
      </c>
      <c r="V292" s="71">
        <v>670</v>
      </c>
      <c r="W292" s="71">
        <v>79</v>
      </c>
      <c r="X292" s="71">
        <v>14281</v>
      </c>
      <c r="Y292" s="71">
        <v>23037</v>
      </c>
      <c r="Z292" s="71">
        <v>30842</v>
      </c>
      <c r="AA292" s="71">
        <v>5355</v>
      </c>
      <c r="AB292" s="71">
        <v>59507</v>
      </c>
      <c r="AC292" s="71">
        <v>0</v>
      </c>
      <c r="AD292" s="71">
        <v>5.582389254331126</v>
      </c>
      <c r="AE292" s="72"/>
      <c r="AF292" s="71"/>
      <c r="AG292" s="71"/>
      <c r="AH292" s="71"/>
      <c r="AI292" s="71"/>
      <c r="AJ292" s="71"/>
      <c r="AK292" s="71"/>
      <c r="AL292" s="71"/>
      <c r="AM292" s="71"/>
      <c r="AN292" s="71"/>
      <c r="AO292" s="71"/>
      <c r="AP292" s="71"/>
      <c r="AQ292" s="72"/>
      <c r="AR292" s="71">
        <v>1686</v>
      </c>
      <c r="AS292" s="71">
        <v>218</v>
      </c>
      <c r="AT292" s="71">
        <v>0</v>
      </c>
      <c r="AU292" s="71">
        <v>0</v>
      </c>
      <c r="AV292" s="71">
        <v>0</v>
      </c>
      <c r="AW292" s="71">
        <v>0</v>
      </c>
      <c r="AX292" s="71"/>
      <c r="AY292" s="72"/>
      <c r="AZ292" s="71">
        <v>7156.598</v>
      </c>
      <c r="BA292" s="71">
        <v>8381.6999999999989</v>
      </c>
      <c r="BB292" s="71">
        <v>0</v>
      </c>
      <c r="BC292" s="71">
        <v>0</v>
      </c>
      <c r="BD292" s="71">
        <v>0</v>
      </c>
      <c r="BE292" s="71">
        <v>0</v>
      </c>
      <c r="BF292" s="71"/>
      <c r="BG292" s="72"/>
      <c r="BH292" s="71">
        <v>0</v>
      </c>
      <c r="BI292" s="71">
        <v>0</v>
      </c>
      <c r="BJ292" s="71">
        <v>20.614000000000001</v>
      </c>
      <c r="BK292" s="71">
        <v>0</v>
      </c>
      <c r="BL292" s="71">
        <v>0</v>
      </c>
      <c r="BM292" s="71">
        <v>0</v>
      </c>
      <c r="BN292" s="72"/>
      <c r="BO292" s="71">
        <v>0</v>
      </c>
      <c r="BP292" s="71">
        <v>0</v>
      </c>
      <c r="BQ292" s="71">
        <v>2</v>
      </c>
      <c r="BR292" s="71">
        <v>0</v>
      </c>
      <c r="BS292" s="71">
        <v>0</v>
      </c>
      <c r="BT292" s="71">
        <v>0</v>
      </c>
      <c r="BU292"/>
      <c r="BV292" s="70">
        <v>20.614000000000001</v>
      </c>
      <c r="BW292" s="70">
        <v>0</v>
      </c>
      <c r="BX292" s="70">
        <v>0</v>
      </c>
      <c r="BY292" s="70">
        <v>0</v>
      </c>
      <c r="BZ292" s="70">
        <v>0</v>
      </c>
      <c r="CA292" s="70">
        <v>0</v>
      </c>
      <c r="CB292" s="70">
        <v>0</v>
      </c>
      <c r="CC292" s="70">
        <v>0</v>
      </c>
      <c r="CD292" s="70">
        <v>0</v>
      </c>
    </row>
    <row r="293" spans="1:82">
      <c r="A293" s="70" t="s">
        <v>2044</v>
      </c>
      <c r="B293" s="70">
        <v>488</v>
      </c>
      <c r="C293" s="70">
        <v>12</v>
      </c>
      <c r="D293" s="70">
        <v>29</v>
      </c>
      <c r="E293" s="70">
        <v>2015</v>
      </c>
      <c r="F293" s="70" t="s">
        <v>182</v>
      </c>
      <c r="G293" s="1064" t="s">
        <v>2032</v>
      </c>
      <c r="H293" s="70" t="s">
        <v>2033</v>
      </c>
      <c r="I293" s="148"/>
      <c r="J293" s="71">
        <v>111.3182820374715</v>
      </c>
      <c r="K293" s="71">
        <v>1.53785480432081</v>
      </c>
      <c r="L293" s="71">
        <v>3.443747583221195</v>
      </c>
      <c r="M293" s="71">
        <v>70.241385149823088</v>
      </c>
      <c r="N293" s="71">
        <v>60.809539137932653</v>
      </c>
      <c r="O293" s="71">
        <v>53.542871083859865</v>
      </c>
      <c r="P293" s="71">
        <v>26.629044574341265</v>
      </c>
      <c r="Q293" s="71">
        <v>4.3080953899840804</v>
      </c>
      <c r="R293" s="71">
        <v>0</v>
      </c>
      <c r="S293" s="71">
        <v>4.8607761267991707</v>
      </c>
      <c r="T293" s="72"/>
      <c r="U293" s="71">
        <v>4931047</v>
      </c>
      <c r="V293" s="71">
        <v>670</v>
      </c>
      <c r="W293" s="71">
        <v>79</v>
      </c>
      <c r="X293" s="71">
        <v>14281</v>
      </c>
      <c r="Y293" s="71">
        <v>23290</v>
      </c>
      <c r="Z293" s="71">
        <v>31108</v>
      </c>
      <c r="AA293" s="71">
        <v>5299</v>
      </c>
      <c r="AB293" s="71">
        <v>59296</v>
      </c>
      <c r="AC293" s="71">
        <v>0</v>
      </c>
      <c r="AD293" s="71">
        <v>4.8607761267991707</v>
      </c>
      <c r="AE293" s="72"/>
      <c r="AF293" s="71">
        <v>56580333.171101503</v>
      </c>
      <c r="AG293" s="71">
        <v>1233345.4683953859</v>
      </c>
      <c r="AH293" s="71">
        <v>646825.65128427302</v>
      </c>
      <c r="AI293" s="71">
        <v>88278247.051816523</v>
      </c>
      <c r="AJ293" s="71">
        <v>97069361.977305308</v>
      </c>
      <c r="AK293" s="71">
        <v>0</v>
      </c>
      <c r="AL293" s="71">
        <v>0</v>
      </c>
      <c r="AM293" s="71">
        <v>8126268.0626351899</v>
      </c>
      <c r="AN293" s="71">
        <v>0</v>
      </c>
      <c r="AO293" s="71">
        <v>0</v>
      </c>
      <c r="AP293" s="71">
        <v>251934381.3825382</v>
      </c>
      <c r="AQ293" s="72"/>
      <c r="AR293" s="71">
        <v>1829</v>
      </c>
      <c r="AS293" s="71">
        <v>251</v>
      </c>
      <c r="AT293" s="71">
        <v>0</v>
      </c>
      <c r="AU293" s="71">
        <v>0</v>
      </c>
      <c r="AV293" s="71">
        <v>0</v>
      </c>
      <c r="AW293" s="71">
        <v>0</v>
      </c>
      <c r="AX293" s="71"/>
      <c r="AY293" s="72"/>
      <c r="AZ293" s="71">
        <v>7895.4580000000014</v>
      </c>
      <c r="BA293" s="71">
        <v>9793.5</v>
      </c>
      <c r="BB293" s="71">
        <v>0</v>
      </c>
      <c r="BC293" s="71">
        <v>0</v>
      </c>
      <c r="BD293" s="71">
        <v>0</v>
      </c>
      <c r="BE293" s="71">
        <v>0</v>
      </c>
      <c r="BF293" s="71"/>
      <c r="BG293" s="72"/>
      <c r="BH293" s="71">
        <v>0</v>
      </c>
      <c r="BI293" s="71">
        <v>0</v>
      </c>
      <c r="BJ293" s="71">
        <v>21.193000000000001</v>
      </c>
      <c r="BK293" s="71">
        <v>0</v>
      </c>
      <c r="BL293" s="71">
        <v>0</v>
      </c>
      <c r="BM293" s="71">
        <v>0</v>
      </c>
      <c r="BN293" s="72"/>
      <c r="BO293" s="71">
        <v>0</v>
      </c>
      <c r="BP293" s="71">
        <v>0</v>
      </c>
      <c r="BQ293" s="71">
        <v>2</v>
      </c>
      <c r="BR293" s="71">
        <v>0</v>
      </c>
      <c r="BS293" s="71">
        <v>0</v>
      </c>
      <c r="BT293" s="71">
        <v>0</v>
      </c>
      <c r="BU293"/>
      <c r="BV293" s="70">
        <v>21.193000000000001</v>
      </c>
      <c r="BW293" s="70">
        <v>0</v>
      </c>
      <c r="BX293" s="70">
        <v>0</v>
      </c>
      <c r="BY293" s="70">
        <v>0</v>
      </c>
      <c r="BZ293" s="70">
        <v>0</v>
      </c>
      <c r="CA293" s="70">
        <v>0</v>
      </c>
      <c r="CB293" s="70">
        <v>0</v>
      </c>
      <c r="CC293" s="70">
        <v>0</v>
      </c>
      <c r="CD293" s="70">
        <v>0</v>
      </c>
    </row>
    <row r="294" spans="1:82">
      <c r="A294" s="70" t="s">
        <v>2045</v>
      </c>
      <c r="B294" s="70">
        <v>489</v>
      </c>
      <c r="C294" s="70">
        <v>13</v>
      </c>
      <c r="D294" s="70">
        <v>29</v>
      </c>
      <c r="E294" s="70">
        <v>2016</v>
      </c>
      <c r="F294" s="70" t="s">
        <v>155</v>
      </c>
      <c r="G294" s="70" t="s">
        <v>2032</v>
      </c>
      <c r="H294" s="70" t="s">
        <v>2033</v>
      </c>
      <c r="I294" s="148"/>
      <c r="J294" s="71">
        <v>98.120729936014584</v>
      </c>
      <c r="K294" s="71">
        <v>1.4958999346696447</v>
      </c>
      <c r="L294" s="71">
        <v>3.2510518911113402</v>
      </c>
      <c r="M294" s="71">
        <v>57.122079425194521</v>
      </c>
      <c r="N294" s="71">
        <v>61.586444309059956</v>
      </c>
      <c r="O294" s="71">
        <v>53.469073125060483</v>
      </c>
      <c r="P294" s="71">
        <v>25.824107079532716</v>
      </c>
      <c r="Q294" s="71">
        <v>4.1944829739498113</v>
      </c>
      <c r="R294" s="71">
        <v>0</v>
      </c>
      <c r="S294" s="71">
        <v>5.4249213379416528</v>
      </c>
      <c r="T294" s="72"/>
      <c r="U294" s="71">
        <v>4597299</v>
      </c>
      <c r="V294" s="71">
        <v>670</v>
      </c>
      <c r="W294" s="71">
        <v>79</v>
      </c>
      <c r="X294" s="71">
        <v>14281</v>
      </c>
      <c r="Y294" s="71">
        <v>23721</v>
      </c>
      <c r="Z294" s="71">
        <v>31447</v>
      </c>
      <c r="AA294" s="71">
        <v>5315</v>
      </c>
      <c r="AB294" s="71">
        <v>59385</v>
      </c>
      <c r="AC294" s="71">
        <v>0</v>
      </c>
      <c r="AD294" s="71">
        <v>5.4249213379416528</v>
      </c>
      <c r="AE294" s="72"/>
      <c r="AF294" s="71">
        <v>51393380.16502519</v>
      </c>
      <c r="AG294" s="71">
        <v>1242773.4448971141</v>
      </c>
      <c r="AH294" s="71">
        <v>479741.73538389913</v>
      </c>
      <c r="AI294" s="71">
        <v>91785794.154190063</v>
      </c>
      <c r="AJ294" s="71">
        <v>103063947.6655805</v>
      </c>
      <c r="AK294" s="71">
        <v>0</v>
      </c>
      <c r="AL294" s="71">
        <v>0</v>
      </c>
      <c r="AM294" s="71">
        <v>8144787.9281684225</v>
      </c>
      <c r="AN294" s="71">
        <v>0</v>
      </c>
      <c r="AO294" s="71">
        <v>0</v>
      </c>
      <c r="AP294" s="71">
        <v>256110425.09324521</v>
      </c>
      <c r="AQ294" s="72"/>
      <c r="AR294" s="71">
        <v>1981</v>
      </c>
      <c r="AS294" s="71">
        <v>265</v>
      </c>
      <c r="AT294" s="71">
        <v>0</v>
      </c>
      <c r="AU294" s="71">
        <v>0</v>
      </c>
      <c r="AV294" s="71">
        <v>0</v>
      </c>
      <c r="AW294" s="71">
        <v>0</v>
      </c>
      <c r="AX294" s="71"/>
      <c r="AY294" s="72"/>
      <c r="AZ294" s="71">
        <v>8699.0780000000013</v>
      </c>
      <c r="BA294" s="71">
        <v>10460.6</v>
      </c>
      <c r="BB294" s="71">
        <v>0</v>
      </c>
      <c r="BC294" s="71">
        <v>0</v>
      </c>
      <c r="BD294" s="71">
        <v>0</v>
      </c>
      <c r="BE294" s="71">
        <v>0</v>
      </c>
      <c r="BF294" s="71"/>
      <c r="BG294" s="72"/>
      <c r="BH294" s="71">
        <v>0</v>
      </c>
      <c r="BI294" s="71">
        <v>0</v>
      </c>
      <c r="BJ294" s="71">
        <v>18.138999999999999</v>
      </c>
      <c r="BK294" s="71">
        <v>0</v>
      </c>
      <c r="BL294" s="71">
        <v>0</v>
      </c>
      <c r="BM294" s="71">
        <v>0</v>
      </c>
      <c r="BN294" s="72"/>
      <c r="BO294" s="71">
        <v>0</v>
      </c>
      <c r="BP294" s="71">
        <v>0</v>
      </c>
      <c r="BQ294" s="71">
        <v>2</v>
      </c>
      <c r="BR294" s="71">
        <v>0</v>
      </c>
      <c r="BS294" s="71">
        <v>0</v>
      </c>
      <c r="BT294" s="71">
        <v>0</v>
      </c>
      <c r="BU294"/>
      <c r="BV294" s="70">
        <v>18.138999999999999</v>
      </c>
      <c r="BW294" s="70">
        <v>0</v>
      </c>
      <c r="BX294" s="70">
        <v>0</v>
      </c>
      <c r="BY294" s="70">
        <v>0</v>
      </c>
      <c r="BZ294" s="70">
        <v>0</v>
      </c>
      <c r="CA294" s="70">
        <v>0</v>
      </c>
      <c r="CB294" s="70">
        <v>0</v>
      </c>
      <c r="CC294" s="70">
        <v>0</v>
      </c>
      <c r="CD294" s="70">
        <v>0</v>
      </c>
    </row>
    <row r="295" spans="1:82">
      <c r="A295" s="70" t="s">
        <v>2046</v>
      </c>
      <c r="B295" s="70">
        <v>490</v>
      </c>
      <c r="C295" s="70">
        <v>14</v>
      </c>
      <c r="D295" s="70">
        <v>29</v>
      </c>
      <c r="E295" s="70">
        <v>2017</v>
      </c>
      <c r="F295" s="70" t="s">
        <v>156</v>
      </c>
      <c r="G295" s="70" t="s">
        <v>2032</v>
      </c>
      <c r="H295" s="70" t="s">
        <v>2033</v>
      </c>
      <c r="I295" s="148"/>
      <c r="J295" s="71">
        <v>81.977356381455479</v>
      </c>
      <c r="K295" s="71">
        <v>1.5369241057874958</v>
      </c>
      <c r="L295" s="71">
        <v>3.2247975091725056</v>
      </c>
      <c r="M295" s="71">
        <v>53.184363182822793</v>
      </c>
      <c r="N295" s="71">
        <v>58.103404706012157</v>
      </c>
      <c r="O295" s="71">
        <v>52.986288703879474</v>
      </c>
      <c r="P295" s="71">
        <v>25.877778047591057</v>
      </c>
      <c r="Q295" s="71">
        <v>4.0724144536533302</v>
      </c>
      <c r="R295" s="71">
        <v>0</v>
      </c>
      <c r="S295" s="71">
        <v>5.1509463965570683</v>
      </c>
      <c r="T295" s="72"/>
      <c r="U295" s="71">
        <v>4130946</v>
      </c>
      <c r="V295" s="71">
        <v>670</v>
      </c>
      <c r="W295" s="71">
        <v>79</v>
      </c>
      <c r="X295" s="71">
        <v>14281</v>
      </c>
      <c r="Y295" s="71">
        <v>24180</v>
      </c>
      <c r="Z295" s="71">
        <v>31680</v>
      </c>
      <c r="AA295" s="71">
        <v>5360</v>
      </c>
      <c r="AB295" s="71">
        <v>59623</v>
      </c>
      <c r="AC295" s="71">
        <v>0</v>
      </c>
      <c r="AD295" s="71">
        <v>5.1509463965570683</v>
      </c>
      <c r="AE295" s="72"/>
      <c r="AF295" s="71">
        <v>43977947.081305027</v>
      </c>
      <c r="AG295" s="71">
        <v>1258112.3793572029</v>
      </c>
      <c r="AH295" s="71">
        <v>643771.25410779275</v>
      </c>
      <c r="AI295" s="71">
        <v>87209876.776141033</v>
      </c>
      <c r="AJ295" s="71">
        <v>107138611.0038318</v>
      </c>
      <c r="AK295" s="71">
        <v>0</v>
      </c>
      <c r="AL295" s="71">
        <v>0</v>
      </c>
      <c r="AM295" s="71">
        <v>8190225.6159456056</v>
      </c>
      <c r="AN295" s="71">
        <v>0</v>
      </c>
      <c r="AO295" s="71">
        <v>0</v>
      </c>
      <c r="AP295" s="71">
        <v>248418544.11068848</v>
      </c>
      <c r="AQ295" s="72"/>
      <c r="AR295" s="71">
        <v>2115</v>
      </c>
      <c r="AS295" s="71">
        <v>283</v>
      </c>
      <c r="AT295" s="71">
        <v>0</v>
      </c>
      <c r="AU295" s="71">
        <v>0</v>
      </c>
      <c r="AV295" s="71">
        <v>0</v>
      </c>
      <c r="AW295" s="71">
        <v>0</v>
      </c>
      <c r="AX295" s="71"/>
      <c r="AY295" s="72"/>
      <c r="AZ295" s="71">
        <v>9317.6080000000002</v>
      </c>
      <c r="BA295" s="71">
        <v>10725</v>
      </c>
      <c r="BB295" s="71">
        <v>0</v>
      </c>
      <c r="BC295" s="71">
        <v>0</v>
      </c>
      <c r="BD295" s="71">
        <v>0</v>
      </c>
      <c r="BE295" s="71">
        <v>0</v>
      </c>
      <c r="BF295" s="71"/>
      <c r="BG295" s="72"/>
      <c r="BH295" s="71">
        <v>0</v>
      </c>
      <c r="BI295" s="71">
        <v>0</v>
      </c>
      <c r="BJ295" s="71">
        <v>17.695</v>
      </c>
      <c r="BK295" s="71">
        <v>0</v>
      </c>
      <c r="BL295" s="71">
        <v>0</v>
      </c>
      <c r="BM295" s="71">
        <v>0</v>
      </c>
      <c r="BN295" s="72"/>
      <c r="BO295" s="71">
        <v>0</v>
      </c>
      <c r="BP295" s="71">
        <v>0</v>
      </c>
      <c r="BQ295" s="71">
        <v>2</v>
      </c>
      <c r="BR295" s="71">
        <v>0</v>
      </c>
      <c r="BS295" s="71">
        <v>0</v>
      </c>
      <c r="BT295" s="71">
        <v>0</v>
      </c>
      <c r="BU295"/>
      <c r="BV295" s="70">
        <v>17.695</v>
      </c>
      <c r="BW295" s="70">
        <v>0</v>
      </c>
      <c r="BX295" s="70">
        <v>0</v>
      </c>
      <c r="BY295" s="70">
        <v>0</v>
      </c>
      <c r="BZ295" s="70">
        <v>0</v>
      </c>
      <c r="CA295" s="70">
        <v>0</v>
      </c>
      <c r="CB295" s="70">
        <v>0</v>
      </c>
      <c r="CC295" s="70">
        <v>0</v>
      </c>
      <c r="CD295" s="70">
        <v>0</v>
      </c>
    </row>
    <row r="296" spans="1:82">
      <c r="A296" s="70" t="s">
        <v>2047</v>
      </c>
      <c r="B296" s="70">
        <v>491</v>
      </c>
      <c r="C296" s="70">
        <v>15</v>
      </c>
      <c r="D296" s="70">
        <v>29</v>
      </c>
      <c r="E296" s="70">
        <v>2018</v>
      </c>
      <c r="F296" s="70" t="s">
        <v>183</v>
      </c>
      <c r="G296" s="70" t="s">
        <v>2032</v>
      </c>
      <c r="H296" s="70" t="s">
        <v>2033</v>
      </c>
      <c r="I296" s="148"/>
      <c r="J296" s="71">
        <v>76.78415724677798</v>
      </c>
      <c r="K296" s="71">
        <v>1.2970094319188565</v>
      </c>
      <c r="L296" s="71">
        <v>2.9123555774602625</v>
      </c>
      <c r="M296" s="71">
        <v>48.524855753431325</v>
      </c>
      <c r="N296" s="71">
        <v>40.801004026941591</v>
      </c>
      <c r="O296" s="71">
        <v>52.771966757181147</v>
      </c>
      <c r="P296" s="71">
        <v>26.074273593634441</v>
      </c>
      <c r="Q296" s="71">
        <v>3.7860540819662001</v>
      </c>
      <c r="R296" s="71">
        <v>0</v>
      </c>
      <c r="S296" s="71">
        <v>4.9898551805385694</v>
      </c>
      <c r="T296" s="72"/>
      <c r="U296" s="71">
        <v>4269943</v>
      </c>
      <c r="V296" s="71">
        <v>670</v>
      </c>
      <c r="W296" s="71">
        <v>79</v>
      </c>
      <c r="X296" s="71">
        <v>14281</v>
      </c>
      <c r="Y296" s="71">
        <v>24563</v>
      </c>
      <c r="Z296" s="71">
        <v>32156</v>
      </c>
      <c r="AA296" s="71">
        <v>5455</v>
      </c>
      <c r="AB296" s="71">
        <v>59735</v>
      </c>
      <c r="AC296" s="71">
        <v>0</v>
      </c>
      <c r="AD296" s="71">
        <v>4.9898551805385694</v>
      </c>
      <c r="AE296" s="72"/>
      <c r="AF296" s="71">
        <v>41714511.873159677</v>
      </c>
      <c r="AG296" s="71">
        <v>1138113.8933782941</v>
      </c>
      <c r="AH296" s="71">
        <v>611415.57929120574</v>
      </c>
      <c r="AI296" s="71">
        <v>83762488.069453731</v>
      </c>
      <c r="AJ296" s="71">
        <v>91440515.891334608</v>
      </c>
      <c r="AK296" s="71">
        <v>0</v>
      </c>
      <c r="AL296" s="71">
        <v>0</v>
      </c>
      <c r="AM296" s="71">
        <v>8222589.0983603438</v>
      </c>
      <c r="AN296" s="71">
        <v>0</v>
      </c>
      <c r="AO296" s="71">
        <v>0</v>
      </c>
      <c r="AP296" s="71">
        <v>226889634.40497783</v>
      </c>
      <c r="AQ296" s="72"/>
      <c r="AR296" s="71">
        <v>2281</v>
      </c>
      <c r="AS296" s="71">
        <v>307</v>
      </c>
      <c r="AT296" s="71">
        <v>0</v>
      </c>
      <c r="AU296" s="71">
        <v>0</v>
      </c>
      <c r="AV296" s="71">
        <v>0</v>
      </c>
      <c r="AW296" s="71">
        <v>0</v>
      </c>
      <c r="AX296" s="71"/>
      <c r="AY296" s="72"/>
      <c r="AZ296" s="71">
        <v>10190.127999999997</v>
      </c>
      <c r="BA296" s="71">
        <v>11513.9</v>
      </c>
      <c r="BB296" s="71">
        <v>0</v>
      </c>
      <c r="BC296" s="71">
        <v>0</v>
      </c>
      <c r="BD296" s="71">
        <v>0</v>
      </c>
      <c r="BE296" s="71">
        <v>0</v>
      </c>
      <c r="BF296" s="71"/>
      <c r="BG296" s="72"/>
      <c r="BH296" s="71">
        <v>0</v>
      </c>
      <c r="BI296" s="71">
        <v>0</v>
      </c>
      <c r="BJ296" s="71">
        <v>15.398999999999999</v>
      </c>
      <c r="BK296" s="71">
        <v>0</v>
      </c>
      <c r="BL296" s="71">
        <v>0</v>
      </c>
      <c r="BM296" s="71">
        <v>0</v>
      </c>
      <c r="BN296" s="72"/>
      <c r="BO296" s="71">
        <v>0</v>
      </c>
      <c r="BP296" s="71">
        <v>0</v>
      </c>
      <c r="BQ296" s="71">
        <v>2</v>
      </c>
      <c r="BR296" s="71">
        <v>0</v>
      </c>
      <c r="BS296" s="71">
        <v>0</v>
      </c>
      <c r="BT296" s="71">
        <v>0</v>
      </c>
      <c r="BU296"/>
      <c r="BV296" s="70">
        <v>15.398999999999999</v>
      </c>
      <c r="BW296" s="70">
        <v>0</v>
      </c>
      <c r="BX296" s="70">
        <v>0</v>
      </c>
      <c r="BY296" s="70">
        <v>0</v>
      </c>
      <c r="BZ296" s="70">
        <v>0</v>
      </c>
      <c r="CA296" s="70">
        <v>0</v>
      </c>
      <c r="CB296" s="70">
        <v>0</v>
      </c>
      <c r="CC296" s="70">
        <v>0</v>
      </c>
      <c r="CD296" s="70">
        <v>0</v>
      </c>
    </row>
    <row r="297" spans="1:82">
      <c r="A297" s="70" t="s">
        <v>2048</v>
      </c>
      <c r="B297" s="70">
        <v>492</v>
      </c>
      <c r="C297" s="70">
        <v>16</v>
      </c>
      <c r="D297" s="70">
        <v>29</v>
      </c>
      <c r="E297" s="70">
        <v>2019</v>
      </c>
      <c r="F297" s="70" t="s">
        <v>158</v>
      </c>
      <c r="G297" s="70" t="s">
        <v>2032</v>
      </c>
      <c r="H297" s="70" t="s">
        <v>2033</v>
      </c>
      <c r="I297" s="148"/>
      <c r="J297" s="71">
        <v>77.068954812272892</v>
      </c>
      <c r="K297" s="71">
        <v>1.2323930288466181</v>
      </c>
      <c r="L297" s="71">
        <v>2.9616400257301354</v>
      </c>
      <c r="M297" s="71">
        <v>50.958572907997208</v>
      </c>
      <c r="N297" s="71">
        <v>40.491284184953038</v>
      </c>
      <c r="O297" s="71">
        <v>52.004017541176403</v>
      </c>
      <c r="P297" s="71">
        <v>26.738058698220737</v>
      </c>
      <c r="Q297" s="71">
        <v>3.6837298454580001</v>
      </c>
      <c r="R297" s="71">
        <v>0</v>
      </c>
      <c r="S297" s="71">
        <v>4.4498458284809095</v>
      </c>
      <c r="T297" s="72"/>
      <c r="U297" s="71">
        <v>4276807</v>
      </c>
      <c r="V297" s="71">
        <v>670</v>
      </c>
      <c r="W297" s="71">
        <v>79</v>
      </c>
      <c r="X297" s="71">
        <v>14281</v>
      </c>
      <c r="Y297" s="71">
        <v>24837</v>
      </c>
      <c r="Z297" s="71">
        <v>32558</v>
      </c>
      <c r="AA297" s="71">
        <v>5552</v>
      </c>
      <c r="AB297" s="71">
        <v>59694</v>
      </c>
      <c r="AC297" s="71">
        <v>0</v>
      </c>
      <c r="AD297" s="71">
        <v>4.4498458284809086</v>
      </c>
      <c r="AE297" s="72"/>
      <c r="AF297" s="71">
        <v>42766233.91234085</v>
      </c>
      <c r="AG297" s="71">
        <v>1102969.1670297361</v>
      </c>
      <c r="AH297" s="71">
        <v>649746.70218232879</v>
      </c>
      <c r="AI297" s="71">
        <v>85640288.915823206</v>
      </c>
      <c r="AJ297" s="71">
        <v>83410674.395909801</v>
      </c>
      <c r="AK297" s="71">
        <v>0</v>
      </c>
      <c r="AL297" s="71">
        <v>0</v>
      </c>
      <c r="AM297" s="71">
        <v>8129873.4238085952</v>
      </c>
      <c r="AN297" s="71">
        <v>0</v>
      </c>
      <c r="AO297" s="71">
        <v>0</v>
      </c>
      <c r="AP297" s="71">
        <v>221699786.51709452</v>
      </c>
      <c r="AQ297" s="72"/>
      <c r="AR297" s="71">
        <v>2412</v>
      </c>
      <c r="AS297" s="71">
        <v>315</v>
      </c>
      <c r="AT297" s="71">
        <v>0</v>
      </c>
      <c r="AU297" s="71">
        <v>0</v>
      </c>
      <c r="AV297" s="71">
        <v>0</v>
      </c>
      <c r="AW297" s="71">
        <v>0</v>
      </c>
      <c r="AX297" s="71"/>
      <c r="AY297" s="72"/>
      <c r="AZ297" s="71">
        <v>10907.217999999981</v>
      </c>
      <c r="BA297" s="71">
        <v>11610.7</v>
      </c>
      <c r="BB297" s="71">
        <v>0</v>
      </c>
      <c r="BC297" s="71">
        <v>0</v>
      </c>
      <c r="BD297" s="71">
        <v>0</v>
      </c>
      <c r="BE297" s="71">
        <v>0</v>
      </c>
      <c r="BF297" s="71"/>
      <c r="BG297" s="72"/>
      <c r="BH297" s="71">
        <v>0</v>
      </c>
      <c r="BI297" s="71">
        <v>0</v>
      </c>
      <c r="BJ297" s="71">
        <v>11.958</v>
      </c>
      <c r="BK297" s="71">
        <v>0</v>
      </c>
      <c r="BL297" s="71">
        <v>0</v>
      </c>
      <c r="BM297" s="71">
        <v>0</v>
      </c>
      <c r="BN297" s="72"/>
      <c r="BO297" s="71">
        <v>0</v>
      </c>
      <c r="BP297" s="71">
        <v>0</v>
      </c>
      <c r="BQ297" s="71">
        <v>2</v>
      </c>
      <c r="BR297" s="71">
        <v>0</v>
      </c>
      <c r="BS297" s="71">
        <v>0</v>
      </c>
      <c r="BT297" s="71">
        <v>0</v>
      </c>
      <c r="BU297"/>
      <c r="BV297" s="70">
        <v>11.958</v>
      </c>
      <c r="BW297" s="70">
        <v>0</v>
      </c>
      <c r="BX297" s="70">
        <v>0</v>
      </c>
      <c r="BY297" s="70">
        <v>0</v>
      </c>
      <c r="BZ297" s="70">
        <v>0</v>
      </c>
      <c r="CA297" s="70">
        <v>0</v>
      </c>
      <c r="CB297" s="70">
        <v>0</v>
      </c>
      <c r="CC297" s="70">
        <v>0</v>
      </c>
      <c r="CD297" s="70">
        <v>0</v>
      </c>
    </row>
    <row r="298" spans="1:82">
      <c r="A298" s="70" t="s">
        <v>2049</v>
      </c>
      <c r="B298" s="70">
        <v>493</v>
      </c>
      <c r="C298" s="70">
        <v>17</v>
      </c>
      <c r="D298" s="70">
        <v>29</v>
      </c>
      <c r="E298" s="70">
        <v>2020</v>
      </c>
      <c r="F298" s="70" t="s">
        <v>159</v>
      </c>
      <c r="G298" s="70" t="s">
        <v>2032</v>
      </c>
      <c r="H298" s="70" t="s">
        <v>2033</v>
      </c>
      <c r="I298" s="148"/>
      <c r="J298" s="71">
        <v>77.19954173099427</v>
      </c>
      <c r="K298" s="71">
        <v>1.0831722377245325</v>
      </c>
      <c r="L298" s="71">
        <v>4.0825004498973945</v>
      </c>
      <c r="M298" s="71">
        <v>52.025393486191838</v>
      </c>
      <c r="N298" s="71">
        <v>47.221316461002772</v>
      </c>
      <c r="O298" s="71">
        <v>46.121247236918848</v>
      </c>
      <c r="P298" s="71">
        <v>25.649762071611388</v>
      </c>
      <c r="Q298" s="71">
        <v>3.5131747037246401</v>
      </c>
      <c r="R298" s="71">
        <v>0</v>
      </c>
      <c r="S298" s="71">
        <v>4.3291886385797724</v>
      </c>
      <c r="T298" s="72"/>
      <c r="U298" s="71">
        <v>4358033</v>
      </c>
      <c r="V298" s="71">
        <v>582</v>
      </c>
      <c r="W298" s="71">
        <v>144</v>
      </c>
      <c r="X298" s="71">
        <v>15353</v>
      </c>
      <c r="Y298" s="71">
        <v>24971</v>
      </c>
      <c r="Z298" s="71">
        <v>32957</v>
      </c>
      <c r="AA298" s="71">
        <v>5661</v>
      </c>
      <c r="AB298" s="71">
        <v>59585</v>
      </c>
      <c r="AC298" s="71">
        <v>0</v>
      </c>
      <c r="AD298" s="71">
        <v>4.3291886385797724</v>
      </c>
      <c r="AE298" s="72"/>
      <c r="AF298" s="71">
        <v>44313082.280526787</v>
      </c>
      <c r="AG298" s="71">
        <v>874659.08667243784</v>
      </c>
      <c r="AH298" s="71">
        <v>928983.01465785096</v>
      </c>
      <c r="AI298" s="71">
        <v>86639286.487009555</v>
      </c>
      <c r="AJ298" s="71">
        <v>98560712.984977439</v>
      </c>
      <c r="AK298" s="71"/>
      <c r="AL298" s="71"/>
      <c r="AM298" s="71">
        <v>7776504.5031574303</v>
      </c>
      <c r="AN298" s="71"/>
      <c r="AO298" s="71"/>
      <c r="AP298" s="71">
        <v>239093228.35700148</v>
      </c>
      <c r="AQ298" s="72"/>
      <c r="AR298" s="71">
        <v>2520</v>
      </c>
      <c r="AS298" s="71">
        <v>318</v>
      </c>
      <c r="AT298" s="71">
        <v>0</v>
      </c>
      <c r="AU298" s="71">
        <v>0</v>
      </c>
      <c r="AV298" s="71">
        <v>0</v>
      </c>
      <c r="AW298" s="71">
        <v>0</v>
      </c>
      <c r="AX298" s="71"/>
      <c r="AY298" s="72"/>
      <c r="AZ298" s="71">
        <v>11512.587999999971</v>
      </c>
      <c r="BA298" s="71">
        <v>11694.3</v>
      </c>
      <c r="BB298" s="71">
        <v>0</v>
      </c>
      <c r="BC298" s="71">
        <v>0</v>
      </c>
      <c r="BD298" s="71">
        <v>0</v>
      </c>
      <c r="BE298" s="71">
        <v>0</v>
      </c>
      <c r="BF298" s="71"/>
      <c r="BG298" s="72"/>
      <c r="BH298" s="71">
        <v>0</v>
      </c>
      <c r="BI298" s="71">
        <v>0</v>
      </c>
      <c r="BJ298" s="71">
        <v>12.398999999999999</v>
      </c>
      <c r="BK298" s="71">
        <v>0</v>
      </c>
      <c r="BL298" s="71">
        <v>0</v>
      </c>
      <c r="BM298" s="71">
        <v>0</v>
      </c>
      <c r="BN298" s="72"/>
      <c r="BO298" s="71">
        <v>0</v>
      </c>
      <c r="BP298" s="71">
        <v>0</v>
      </c>
      <c r="BQ298" s="71">
        <v>2</v>
      </c>
      <c r="BR298" s="71">
        <v>0</v>
      </c>
      <c r="BS298" s="71">
        <v>0</v>
      </c>
      <c r="BT298" s="71">
        <v>0</v>
      </c>
      <c r="BU298"/>
      <c r="BV298" s="70">
        <v>12.398999999999999</v>
      </c>
      <c r="BW298" s="70">
        <v>0</v>
      </c>
      <c r="BX298" s="70">
        <v>0</v>
      </c>
      <c r="BY298" s="70">
        <v>0</v>
      </c>
      <c r="BZ298" s="70">
        <v>0</v>
      </c>
      <c r="CA298" s="70">
        <v>0</v>
      </c>
      <c r="CB298" s="70">
        <v>0</v>
      </c>
      <c r="CC298" s="70">
        <v>0</v>
      </c>
      <c r="CD298" s="70">
        <v>0</v>
      </c>
    </row>
    <row r="299" spans="1:82">
      <c r="A299" s="70" t="s">
        <v>2050</v>
      </c>
      <c r="B299" s="70">
        <v>493</v>
      </c>
      <c r="C299" s="70">
        <v>18</v>
      </c>
      <c r="D299" s="70">
        <v>29</v>
      </c>
      <c r="E299" s="70">
        <v>2021</v>
      </c>
      <c r="F299" s="70" t="s">
        <v>160</v>
      </c>
      <c r="G299" s="70" t="s">
        <v>2032</v>
      </c>
      <c r="H299" s="70" t="s">
        <v>2033</v>
      </c>
      <c r="I299" s="148"/>
      <c r="J299" s="71">
        <v>76.978984041912767</v>
      </c>
      <c r="K299" s="71">
        <v>1.1707449296065284</v>
      </c>
      <c r="L299" s="71">
        <v>3.7096089808961672</v>
      </c>
      <c r="M299" s="71">
        <v>47.873000017889943</v>
      </c>
      <c r="N299" s="71">
        <v>45.41627060734136</v>
      </c>
      <c r="O299" s="71">
        <v>45.441341898757862</v>
      </c>
      <c r="P299" s="71">
        <v>26.406684070951616</v>
      </c>
      <c r="Q299" s="71">
        <v>3.4701793410592101</v>
      </c>
      <c r="R299" s="71">
        <v>0</v>
      </c>
      <c r="S299" s="71">
        <v>4.6306377287471241</v>
      </c>
      <c r="T299" s="72"/>
      <c r="U299" s="71">
        <v>4737630</v>
      </c>
      <c r="V299" s="71">
        <v>582</v>
      </c>
      <c r="W299" s="71">
        <v>144</v>
      </c>
      <c r="X299" s="71">
        <v>15353</v>
      </c>
      <c r="Y299" s="71">
        <v>25081</v>
      </c>
      <c r="Z299" s="71">
        <v>33434</v>
      </c>
      <c r="AA299" s="71">
        <v>5683</v>
      </c>
      <c r="AB299" s="71">
        <v>59434</v>
      </c>
      <c r="AC299" s="71">
        <v>0</v>
      </c>
      <c r="AD299" s="71">
        <v>4.6306377287471241</v>
      </c>
      <c r="AE299" s="72"/>
      <c r="AF299" s="71">
        <v>45947998.408691928</v>
      </c>
      <c r="AG299" s="71">
        <v>975273.91800391884</v>
      </c>
      <c r="AH299" s="71">
        <v>831443.88235624635</v>
      </c>
      <c r="AI299" s="71">
        <v>92149274.123690978</v>
      </c>
      <c r="AJ299" s="71">
        <v>104278518.3546139</v>
      </c>
      <c r="AK299" s="71">
        <v>0</v>
      </c>
      <c r="AL299" s="71">
        <v>0</v>
      </c>
      <c r="AM299" s="71">
        <v>7801537.9079689588</v>
      </c>
      <c r="AN299" s="71">
        <v>0</v>
      </c>
      <c r="AO299" s="71">
        <v>0</v>
      </c>
      <c r="AP299" s="71">
        <v>251984046.59532595</v>
      </c>
      <c r="AQ299" s="72"/>
      <c r="AR299" s="71">
        <v>2629</v>
      </c>
      <c r="AS299" s="71">
        <v>320</v>
      </c>
      <c r="AT299" s="71">
        <v>0</v>
      </c>
      <c r="AU299" s="71">
        <v>0</v>
      </c>
      <c r="AV299" s="71">
        <v>0</v>
      </c>
      <c r="AW299" s="71">
        <v>0</v>
      </c>
      <c r="AX299" s="71"/>
      <c r="AY299" s="72"/>
      <c r="AZ299" s="71">
        <v>12187.237999999959</v>
      </c>
      <c r="BA299" s="71">
        <v>11716.3</v>
      </c>
      <c r="BB299" s="71">
        <v>0</v>
      </c>
      <c r="BC299" s="71">
        <v>0</v>
      </c>
      <c r="BD299" s="71">
        <v>0</v>
      </c>
      <c r="BE299" s="71">
        <v>0</v>
      </c>
      <c r="BF299" s="71"/>
      <c r="BG299" s="72"/>
      <c r="BH299" s="71">
        <v>0</v>
      </c>
      <c r="BI299" s="71">
        <v>0</v>
      </c>
      <c r="BJ299" s="71">
        <v>12.973000000000001</v>
      </c>
      <c r="BK299" s="71">
        <v>0</v>
      </c>
      <c r="BL299" s="71">
        <v>0</v>
      </c>
      <c r="BM299" s="71">
        <v>0</v>
      </c>
      <c r="BN299" s="72"/>
      <c r="BO299" s="71">
        <v>0</v>
      </c>
      <c r="BP299" s="71">
        <v>0</v>
      </c>
      <c r="BQ299" s="71">
        <v>2</v>
      </c>
      <c r="BR299" s="71">
        <v>0</v>
      </c>
      <c r="BS299" s="71">
        <v>0</v>
      </c>
      <c r="BT299" s="71">
        <v>0</v>
      </c>
      <c r="BU299"/>
      <c r="BV299" s="70">
        <v>12.973000000000001</v>
      </c>
      <c r="BW299" s="70">
        <v>0</v>
      </c>
      <c r="BX299" s="70">
        <v>0</v>
      </c>
      <c r="BY299" s="70">
        <v>0</v>
      </c>
      <c r="BZ299" s="70">
        <v>0</v>
      </c>
      <c r="CA299" s="70">
        <v>0</v>
      </c>
      <c r="CB299" s="70">
        <v>0</v>
      </c>
      <c r="CC299" s="70">
        <v>0</v>
      </c>
      <c r="CD299" s="70">
        <v>0</v>
      </c>
    </row>
    <row r="300" spans="1:82">
      <c r="A300" s="70" t="s">
        <v>2051</v>
      </c>
      <c r="B300" s="70">
        <v>493</v>
      </c>
      <c r="C300" s="70">
        <v>19</v>
      </c>
      <c r="D300" s="70">
        <v>29</v>
      </c>
      <c r="E300" s="70">
        <v>2022</v>
      </c>
      <c r="F300" s="70" t="s">
        <v>161</v>
      </c>
      <c r="G300" s="70" t="s">
        <v>2032</v>
      </c>
      <c r="H300" s="70" t="s">
        <v>2033</v>
      </c>
      <c r="I300" s="148"/>
      <c r="J300" s="71">
        <v>71.836351708985163</v>
      </c>
      <c r="K300" s="71">
        <v>1.1648144804768419</v>
      </c>
      <c r="L300" s="71">
        <v>3.1483420918587139</v>
      </c>
      <c r="M300" s="71">
        <v>54.181918687526341</v>
      </c>
      <c r="N300" s="71">
        <v>59.060326519253167</v>
      </c>
      <c r="O300" s="71">
        <v>48.441248576267405</v>
      </c>
      <c r="P300" s="71">
        <v>25.968982473925621</v>
      </c>
      <c r="Q300" s="71">
        <v>3.5180617882233558</v>
      </c>
      <c r="R300" s="71">
        <v>0</v>
      </c>
      <c r="S300" s="71">
        <v>4.6181524593861401</v>
      </c>
      <c r="T300" s="72"/>
      <c r="U300" s="71">
        <v>4750578</v>
      </c>
      <c r="V300" s="71">
        <v>582</v>
      </c>
      <c r="W300" s="71">
        <v>144</v>
      </c>
      <c r="X300" s="71">
        <v>15353</v>
      </c>
      <c r="Y300" s="71">
        <v>25757</v>
      </c>
      <c r="Z300" s="71">
        <v>33863</v>
      </c>
      <c r="AA300" s="71">
        <v>5674</v>
      </c>
      <c r="AB300" s="71">
        <v>59760</v>
      </c>
      <c r="AC300" s="71">
        <v>0</v>
      </c>
      <c r="AD300" s="71">
        <v>4.6181524593861401</v>
      </c>
      <c r="AE300" s="72"/>
      <c r="AF300" s="71">
        <v>42807460.240565114</v>
      </c>
      <c r="AG300" s="71">
        <v>974399.17534631712</v>
      </c>
      <c r="AH300" s="71">
        <v>822884.11881143483</v>
      </c>
      <c r="AI300" s="71">
        <v>92284931.505111367</v>
      </c>
      <c r="AJ300" s="71">
        <v>113007965.02166587</v>
      </c>
      <c r="AK300" s="71">
        <v>0</v>
      </c>
      <c r="AL300" s="71">
        <v>0</v>
      </c>
      <c r="AM300" s="71">
        <v>7716647.1137692258</v>
      </c>
      <c r="AN300" s="71">
        <v>0</v>
      </c>
      <c r="AO300" s="71">
        <v>0</v>
      </c>
      <c r="AP300" s="71">
        <v>257614287.17526934</v>
      </c>
      <c r="AQ300" s="72"/>
      <c r="AR300" s="71">
        <v>2772</v>
      </c>
      <c r="AS300" s="71">
        <v>323</v>
      </c>
      <c r="AT300" s="71">
        <v>0</v>
      </c>
      <c r="AU300" s="71">
        <v>0</v>
      </c>
      <c r="AV300" s="71">
        <v>0</v>
      </c>
      <c r="AW300" s="71">
        <v>0</v>
      </c>
      <c r="AX300" s="71"/>
      <c r="AY300" s="72"/>
      <c r="AZ300" s="71">
        <v>13086.167999999958</v>
      </c>
      <c r="BA300" s="71">
        <v>12276.6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2052</v>
      </c>
      <c r="B301" s="70">
        <v>493</v>
      </c>
      <c r="C301" s="70">
        <v>20</v>
      </c>
      <c r="D301" s="70">
        <v>29</v>
      </c>
      <c r="E301" s="70">
        <v>2023</v>
      </c>
      <c r="F301" s="70" t="s">
        <v>1539</v>
      </c>
      <c r="G301" s="70" t="s">
        <v>2032</v>
      </c>
      <c r="H301" s="70" t="s">
        <v>2033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2917</v>
      </c>
      <c r="AS301" s="71">
        <v>324</v>
      </c>
      <c r="AT301" s="71">
        <v>0</v>
      </c>
      <c r="AU301" s="71">
        <v>0</v>
      </c>
      <c r="AV301" s="71">
        <v>0</v>
      </c>
      <c r="AW301" s="71">
        <v>0</v>
      </c>
      <c r="AX301" s="71"/>
      <c r="AY301" s="72"/>
      <c r="AZ301" s="71">
        <v>13911.227999999937</v>
      </c>
      <c r="BA301" s="71">
        <v>12287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2053</v>
      </c>
      <c r="B302" s="70">
        <v>493</v>
      </c>
      <c r="C302" s="70">
        <v>21</v>
      </c>
      <c r="D302" s="70">
        <v>29</v>
      </c>
      <c r="E302" s="70">
        <v>2024</v>
      </c>
      <c r="F302" s="70" t="s">
        <v>1554</v>
      </c>
      <c r="G302" s="70" t="s">
        <v>2032</v>
      </c>
      <c r="H302" s="70" t="s">
        <v>2033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2054</v>
      </c>
      <c r="B303" s="70">
        <v>154</v>
      </c>
      <c r="C303" s="70">
        <v>1</v>
      </c>
      <c r="D303" s="70">
        <v>10</v>
      </c>
      <c r="E303" s="70">
        <v>1990</v>
      </c>
      <c r="F303" s="70" t="s">
        <v>787</v>
      </c>
      <c r="G303" s="70" t="s">
        <v>2055</v>
      </c>
      <c r="H303" s="70" t="s">
        <v>2056</v>
      </c>
      <c r="I303" s="148"/>
      <c r="J303" s="71">
        <v>415.63142510275452</v>
      </c>
      <c r="K303" s="71">
        <v>4.6794619273556144</v>
      </c>
      <c r="L303" s="71">
        <v>25.715544269312868</v>
      </c>
      <c r="M303" s="71">
        <v>28.253095270580541</v>
      </c>
      <c r="N303" s="71">
        <v>48.295196032097017</v>
      </c>
      <c r="O303" s="71">
        <v>46.762589764997479</v>
      </c>
      <c r="P303" s="71">
        <v>79.143830414180727</v>
      </c>
      <c r="Q303" s="71">
        <v>4.0110594480292399</v>
      </c>
      <c r="R303" s="71">
        <v>0</v>
      </c>
      <c r="S303" s="71">
        <v>4.8248550043422611</v>
      </c>
      <c r="T303" s="72"/>
      <c r="U303" s="71">
        <v>8736677</v>
      </c>
      <c r="V303" s="71">
        <v>1899</v>
      </c>
      <c r="W303" s="71">
        <v>271</v>
      </c>
      <c r="X303" s="71">
        <v>11433</v>
      </c>
      <c r="Y303" s="71">
        <v>18055</v>
      </c>
      <c r="Z303" s="71">
        <v>19234</v>
      </c>
      <c r="AA303" s="71">
        <v>19217</v>
      </c>
      <c r="AB303" s="71">
        <v>65126</v>
      </c>
      <c r="AC303" s="71">
        <v>0</v>
      </c>
      <c r="AD303" s="71">
        <v>4.8248550043422611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2057</v>
      </c>
      <c r="B304" s="70">
        <v>155</v>
      </c>
      <c r="C304" s="70">
        <v>2</v>
      </c>
      <c r="D304" s="70">
        <v>10</v>
      </c>
      <c r="E304" s="70">
        <v>2005</v>
      </c>
      <c r="F304" s="70" t="s">
        <v>789</v>
      </c>
      <c r="G304" s="70" t="s">
        <v>2055</v>
      </c>
      <c r="H304" s="70" t="s">
        <v>2056</v>
      </c>
      <c r="I304" s="148"/>
      <c r="J304" s="71">
        <v>365.87192492434718</v>
      </c>
      <c r="K304" s="71">
        <v>2.8632523656820879</v>
      </c>
      <c r="L304" s="71">
        <v>33.073757150036279</v>
      </c>
      <c r="M304" s="71">
        <v>55.525829785771698</v>
      </c>
      <c r="N304" s="71">
        <v>86.264562811036797</v>
      </c>
      <c r="O304" s="71">
        <v>77.749242087249925</v>
      </c>
      <c r="P304" s="71">
        <v>93.618628529073092</v>
      </c>
      <c r="Q304" s="71">
        <v>4.1371989928280497</v>
      </c>
      <c r="R304" s="71">
        <v>0</v>
      </c>
      <c r="S304" s="71">
        <v>4.0397877200000014</v>
      </c>
      <c r="T304" s="72"/>
      <c r="U304" s="71">
        <v>9935992</v>
      </c>
      <c r="V304" s="71">
        <v>1435</v>
      </c>
      <c r="W304" s="71">
        <v>322</v>
      </c>
      <c r="X304" s="71">
        <v>10979</v>
      </c>
      <c r="Y304" s="71">
        <v>24307</v>
      </c>
      <c r="Z304" s="71">
        <v>37006</v>
      </c>
      <c r="AA304" s="71">
        <v>18617</v>
      </c>
      <c r="AB304" s="71">
        <v>70224</v>
      </c>
      <c r="AC304" s="71">
        <v>0</v>
      </c>
      <c r="AD304" s="71">
        <v>4.0397877200000014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2058</v>
      </c>
      <c r="B305" s="70">
        <v>156</v>
      </c>
      <c r="C305" s="70">
        <v>3</v>
      </c>
      <c r="D305" s="70">
        <v>10</v>
      </c>
      <c r="E305" s="70">
        <v>2006</v>
      </c>
      <c r="F305" s="70" t="s">
        <v>790</v>
      </c>
      <c r="G305" s="70" t="s">
        <v>2055</v>
      </c>
      <c r="H305" s="70" t="s">
        <v>2056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2059</v>
      </c>
      <c r="B306" s="70">
        <v>157</v>
      </c>
      <c r="C306" s="70">
        <v>4</v>
      </c>
      <c r="D306" s="70">
        <v>10</v>
      </c>
      <c r="E306" s="70">
        <v>2007</v>
      </c>
      <c r="F306" s="70" t="s">
        <v>791</v>
      </c>
      <c r="G306" s="70" t="s">
        <v>2055</v>
      </c>
      <c r="H306" s="70" t="s">
        <v>2056</v>
      </c>
      <c r="I306" s="148"/>
      <c r="J306" s="71">
        <v>367.88027512019409</v>
      </c>
      <c r="K306" s="71">
        <v>2.905278107708678</v>
      </c>
      <c r="L306" s="71">
        <v>60.984738551156411</v>
      </c>
      <c r="M306" s="71">
        <v>56.99296178840153</v>
      </c>
      <c r="N306" s="71">
        <v>95.619882107566127</v>
      </c>
      <c r="O306" s="71">
        <v>75.629869640652814</v>
      </c>
      <c r="P306" s="71">
        <v>93.816643911644377</v>
      </c>
      <c r="Q306" s="71">
        <v>4.30511293030687</v>
      </c>
      <c r="R306" s="71">
        <v>0</v>
      </c>
      <c r="S306" s="71">
        <v>2.8780931290999998</v>
      </c>
      <c r="T306" s="72"/>
      <c r="U306" s="71">
        <v>11607342</v>
      </c>
      <c r="V306" s="71">
        <v>1415</v>
      </c>
      <c r="W306" s="71">
        <v>620</v>
      </c>
      <c r="X306" s="71">
        <v>15154</v>
      </c>
      <c r="Y306" s="71">
        <v>24795</v>
      </c>
      <c r="Z306" s="71">
        <v>37421</v>
      </c>
      <c r="AA306" s="71">
        <v>18372</v>
      </c>
      <c r="AB306" s="71">
        <v>69210</v>
      </c>
      <c r="AC306" s="71">
        <v>0</v>
      </c>
      <c r="AD306" s="71">
        <v>2.8780931290999998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2060</v>
      </c>
      <c r="B307" s="70">
        <v>158</v>
      </c>
      <c r="C307" s="70">
        <v>5</v>
      </c>
      <c r="D307" s="70">
        <v>10</v>
      </c>
      <c r="E307" s="70">
        <v>2008</v>
      </c>
      <c r="F307" s="70" t="s">
        <v>792</v>
      </c>
      <c r="G307" s="70" t="s">
        <v>2055</v>
      </c>
      <c r="H307" s="70" t="s">
        <v>2056</v>
      </c>
      <c r="I307" s="148"/>
      <c r="J307" s="71">
        <v>410.48287897053518</v>
      </c>
      <c r="K307" s="71">
        <v>2.1118617346539201</v>
      </c>
      <c r="L307" s="71">
        <v>53.7264071200795</v>
      </c>
      <c r="M307" s="71">
        <v>62.462625720820597</v>
      </c>
      <c r="N307" s="71">
        <v>88.020001468673939</v>
      </c>
      <c r="O307" s="71">
        <v>73.297752434378438</v>
      </c>
      <c r="P307" s="71">
        <v>90.414685518760436</v>
      </c>
      <c r="Q307" s="71">
        <v>4.2012396703471699</v>
      </c>
      <c r="R307" s="71">
        <v>0</v>
      </c>
      <c r="S307" s="71">
        <v>3.5250304778300001</v>
      </c>
      <c r="T307" s="72"/>
      <c r="U307" s="71">
        <v>14141804</v>
      </c>
      <c r="V307" s="71">
        <v>1415</v>
      </c>
      <c r="W307" s="71">
        <v>620</v>
      </c>
      <c r="X307" s="71">
        <v>15154</v>
      </c>
      <c r="Y307" s="71">
        <v>24978</v>
      </c>
      <c r="Z307" s="71">
        <v>37540</v>
      </c>
      <c r="AA307" s="71">
        <v>17726</v>
      </c>
      <c r="AB307" s="71">
        <v>68651</v>
      </c>
      <c r="AC307" s="71">
        <v>0</v>
      </c>
      <c r="AD307" s="71">
        <v>3.5250304778300001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2061</v>
      </c>
      <c r="B308" s="70">
        <v>159</v>
      </c>
      <c r="C308" s="70">
        <v>6</v>
      </c>
      <c r="D308" s="70">
        <v>10</v>
      </c>
      <c r="E308" s="70">
        <v>2009</v>
      </c>
      <c r="F308" s="70" t="s">
        <v>176</v>
      </c>
      <c r="G308" s="70" t="s">
        <v>2055</v>
      </c>
      <c r="H308" s="70" t="s">
        <v>2056</v>
      </c>
      <c r="I308" s="148"/>
      <c r="J308" s="71">
        <v>478.35867902613001</v>
      </c>
      <c r="K308" s="71">
        <v>1.8401285047208551</v>
      </c>
      <c r="L308" s="71">
        <v>40.487790279661453</v>
      </c>
      <c r="M308" s="71">
        <v>55.843956753037652</v>
      </c>
      <c r="N308" s="71">
        <v>73.992239320864229</v>
      </c>
      <c r="O308" s="71">
        <v>74.548326854818512</v>
      </c>
      <c r="P308" s="71">
        <v>85.989083194104879</v>
      </c>
      <c r="Q308" s="71">
        <v>3.9786198157624999</v>
      </c>
      <c r="R308" s="71">
        <v>0</v>
      </c>
      <c r="S308" s="71">
        <v>2.4296840842100011</v>
      </c>
      <c r="T308" s="72"/>
      <c r="U308" s="71">
        <v>12494079</v>
      </c>
      <c r="V308" s="71">
        <v>1346</v>
      </c>
      <c r="W308" s="71">
        <v>519</v>
      </c>
      <c r="X308" s="71">
        <v>15411</v>
      </c>
      <c r="Y308" s="71">
        <v>25237</v>
      </c>
      <c r="Z308" s="71">
        <v>37686</v>
      </c>
      <c r="AA308" s="71">
        <v>17307</v>
      </c>
      <c r="AB308" s="71">
        <v>68247</v>
      </c>
      <c r="AC308" s="71">
        <v>0</v>
      </c>
      <c r="AD308" s="71">
        <v>2.4296840842100011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33.892000000000003</v>
      </c>
      <c r="BK308" s="71">
        <v>4.633</v>
      </c>
      <c r="BL308" s="71">
        <v>6.5</v>
      </c>
      <c r="BM308" s="71">
        <v>0</v>
      </c>
      <c r="BN308" s="72"/>
      <c r="BO308" s="71">
        <v>0</v>
      </c>
      <c r="BP308" s="71">
        <v>0</v>
      </c>
      <c r="BQ308" s="71">
        <v>5</v>
      </c>
      <c r="BR308" s="71">
        <v>1</v>
      </c>
      <c r="BS308" s="71">
        <v>2</v>
      </c>
      <c r="BT308" s="71">
        <v>0</v>
      </c>
      <c r="BU308"/>
      <c r="BV308" s="70">
        <v>45.024999999999999</v>
      </c>
      <c r="BW308" s="70">
        <v>0</v>
      </c>
      <c r="BX308" s="70">
        <v>0</v>
      </c>
      <c r="BY308" s="70">
        <v>0</v>
      </c>
      <c r="BZ308" s="70">
        <v>0</v>
      </c>
      <c r="CA308" s="70">
        <v>0</v>
      </c>
      <c r="CB308" s="70">
        <v>0</v>
      </c>
      <c r="CC308" s="70">
        <v>0</v>
      </c>
      <c r="CD308" s="70">
        <v>0</v>
      </c>
    </row>
    <row r="309" spans="1:82">
      <c r="A309" s="70" t="s">
        <v>2062</v>
      </c>
      <c r="B309" s="70">
        <v>160</v>
      </c>
      <c r="C309" s="70">
        <v>7</v>
      </c>
      <c r="D309" s="70">
        <v>10</v>
      </c>
      <c r="E309" s="70">
        <v>2010</v>
      </c>
      <c r="F309" s="70" t="s">
        <v>177</v>
      </c>
      <c r="G309" s="70" t="s">
        <v>2055</v>
      </c>
      <c r="H309" s="70" t="s">
        <v>2056</v>
      </c>
      <c r="I309" s="148"/>
      <c r="J309" s="71">
        <v>393.89103373529252</v>
      </c>
      <c r="K309" s="71">
        <v>2.043182774295063</v>
      </c>
      <c r="L309" s="71">
        <v>39.501820986150697</v>
      </c>
      <c r="M309" s="71">
        <v>61.005869435087263</v>
      </c>
      <c r="N309" s="71">
        <v>79.819739971747211</v>
      </c>
      <c r="O309" s="71">
        <v>74.589440858634646</v>
      </c>
      <c r="P309" s="71">
        <v>86.805516950908128</v>
      </c>
      <c r="Q309" s="71">
        <v>4.1201973080329504</v>
      </c>
      <c r="R309" s="71">
        <v>0</v>
      </c>
      <c r="S309" s="71">
        <v>5.4082615015100002</v>
      </c>
      <c r="T309" s="72"/>
      <c r="U309" s="71">
        <v>10006683</v>
      </c>
      <c r="V309" s="71">
        <v>1346</v>
      </c>
      <c r="W309" s="71">
        <v>519</v>
      </c>
      <c r="X309" s="71">
        <v>15411</v>
      </c>
      <c r="Y309" s="71">
        <v>25465</v>
      </c>
      <c r="Z309" s="71">
        <v>37882</v>
      </c>
      <c r="AA309" s="71">
        <v>17035</v>
      </c>
      <c r="AB309" s="71">
        <v>67723</v>
      </c>
      <c r="AC309" s="71">
        <v>0</v>
      </c>
      <c r="AD309" s="71">
        <v>5.4082615015100002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47.86</v>
      </c>
      <c r="BK309" s="71">
        <v>4.9249999999999998</v>
      </c>
      <c r="BL309" s="71">
        <v>4.7300000000000004</v>
      </c>
      <c r="BM309" s="71">
        <v>0</v>
      </c>
      <c r="BN309" s="72"/>
      <c r="BO309" s="71">
        <v>0</v>
      </c>
      <c r="BP309" s="71">
        <v>0</v>
      </c>
      <c r="BQ309" s="71">
        <v>6</v>
      </c>
      <c r="BR309" s="71">
        <v>1</v>
      </c>
      <c r="BS309" s="71">
        <v>1</v>
      </c>
      <c r="BT309" s="71">
        <v>0</v>
      </c>
      <c r="BU309"/>
      <c r="BV309" s="70">
        <v>57.515000000000001</v>
      </c>
      <c r="BW309" s="70">
        <v>0</v>
      </c>
      <c r="BX309" s="70">
        <v>0</v>
      </c>
      <c r="BY309" s="70">
        <v>0</v>
      </c>
      <c r="BZ309" s="70">
        <v>0</v>
      </c>
      <c r="CA309" s="70">
        <v>0</v>
      </c>
      <c r="CB309" s="70">
        <v>0</v>
      </c>
      <c r="CC309" s="70">
        <v>0</v>
      </c>
      <c r="CD309" s="70">
        <v>0</v>
      </c>
    </row>
    <row r="310" spans="1:82">
      <c r="A310" s="70" t="s">
        <v>2063</v>
      </c>
      <c r="B310" s="70">
        <v>161</v>
      </c>
      <c r="C310" s="70">
        <v>8</v>
      </c>
      <c r="D310" s="70">
        <v>10</v>
      </c>
      <c r="E310" s="70">
        <v>2011</v>
      </c>
      <c r="F310" s="70" t="s">
        <v>178</v>
      </c>
      <c r="G310" s="70" t="s">
        <v>2055</v>
      </c>
      <c r="H310" s="70" t="s">
        <v>2056</v>
      </c>
      <c r="I310" s="148"/>
      <c r="J310" s="71">
        <v>479.41059296781748</v>
      </c>
      <c r="K310" s="71">
        <v>2.9431661667206268</v>
      </c>
      <c r="L310" s="71">
        <v>21.538120783050068</v>
      </c>
      <c r="M310" s="71">
        <v>80.073345054392476</v>
      </c>
      <c r="N310" s="71">
        <v>102.75640506469389</v>
      </c>
      <c r="O310" s="71">
        <v>73.835960259269541</v>
      </c>
      <c r="P310" s="71">
        <v>83.688317268323217</v>
      </c>
      <c r="Q310" s="71">
        <v>4.7155463239959401</v>
      </c>
      <c r="R310" s="71">
        <v>0</v>
      </c>
      <c r="S310" s="71">
        <v>7.1166935561600013</v>
      </c>
      <c r="T310" s="72"/>
      <c r="U310" s="71">
        <v>12787957</v>
      </c>
      <c r="V310" s="71">
        <v>1346</v>
      </c>
      <c r="W310" s="71">
        <v>519</v>
      </c>
      <c r="X310" s="71">
        <v>15411</v>
      </c>
      <c r="Y310" s="71">
        <v>25624</v>
      </c>
      <c r="Z310" s="71">
        <v>38314</v>
      </c>
      <c r="AA310" s="71">
        <v>16912</v>
      </c>
      <c r="AB310" s="71">
        <v>67195</v>
      </c>
      <c r="AC310" s="71">
        <v>0</v>
      </c>
      <c r="AD310" s="71">
        <v>7.1166935561600013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48.023000000000003</v>
      </c>
      <c r="BK310" s="71">
        <v>1.0680000000000001</v>
      </c>
      <c r="BL310" s="71">
        <v>4.6959999999999997</v>
      </c>
      <c r="BM310" s="71">
        <v>0</v>
      </c>
      <c r="BN310" s="72"/>
      <c r="BO310" s="71">
        <v>0</v>
      </c>
      <c r="BP310" s="71">
        <v>0</v>
      </c>
      <c r="BQ310" s="71">
        <v>7</v>
      </c>
      <c r="BR310" s="71">
        <v>1</v>
      </c>
      <c r="BS310" s="71">
        <v>1</v>
      </c>
      <c r="BT310" s="71">
        <v>0</v>
      </c>
      <c r="BU310"/>
      <c r="BV310" s="70">
        <v>53.786999999999999</v>
      </c>
      <c r="BW310" s="70">
        <v>0</v>
      </c>
      <c r="BX310" s="70">
        <v>0</v>
      </c>
      <c r="BY310" s="70">
        <v>0</v>
      </c>
      <c r="BZ310" s="70">
        <v>0</v>
      </c>
      <c r="CA310" s="70">
        <v>0</v>
      </c>
      <c r="CB310" s="70">
        <v>0</v>
      </c>
      <c r="CC310" s="70">
        <v>0</v>
      </c>
      <c r="CD310" s="70">
        <v>0</v>
      </c>
    </row>
    <row r="311" spans="1:82">
      <c r="A311" s="70" t="s">
        <v>2064</v>
      </c>
      <c r="B311" s="70">
        <v>162</v>
      </c>
      <c r="C311" s="70">
        <v>9</v>
      </c>
      <c r="D311" s="70">
        <v>10</v>
      </c>
      <c r="E311" s="70">
        <v>2012</v>
      </c>
      <c r="F311" s="70" t="s">
        <v>179</v>
      </c>
      <c r="G311" s="1064" t="s">
        <v>2055</v>
      </c>
      <c r="H311" s="70" t="s">
        <v>2056</v>
      </c>
      <c r="I311" s="148"/>
      <c r="J311" s="71">
        <v>405.83147319547572</v>
      </c>
      <c r="K311" s="71">
        <v>2.8504863027577692</v>
      </c>
      <c r="L311" s="71">
        <v>22.18070397769371</v>
      </c>
      <c r="M311" s="71">
        <v>83.706081639000672</v>
      </c>
      <c r="N311" s="71">
        <v>112.5994542906666</v>
      </c>
      <c r="O311" s="71">
        <v>74.134436557420727</v>
      </c>
      <c r="P311" s="71">
        <v>82.736174661998575</v>
      </c>
      <c r="Q311" s="71">
        <v>5.0979561641759199</v>
      </c>
      <c r="R311" s="71">
        <v>0</v>
      </c>
      <c r="S311" s="71">
        <v>6.1566465246600002</v>
      </c>
      <c r="T311" s="72"/>
      <c r="U311" s="71">
        <v>11035974</v>
      </c>
      <c r="V311" s="71">
        <v>1346</v>
      </c>
      <c r="W311" s="71">
        <v>519</v>
      </c>
      <c r="X311" s="71">
        <v>15411</v>
      </c>
      <c r="Y311" s="71">
        <v>25903</v>
      </c>
      <c r="Z311" s="71">
        <v>38774</v>
      </c>
      <c r="AA311" s="71">
        <v>16625</v>
      </c>
      <c r="AB311" s="71">
        <v>66862</v>
      </c>
      <c r="AC311" s="71">
        <v>0</v>
      </c>
      <c r="AD311" s="71">
        <v>6.1566465246600002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45.316000000000003</v>
      </c>
      <c r="BK311" s="71">
        <v>1.135</v>
      </c>
      <c r="BL311" s="71">
        <v>5.3630000000000004</v>
      </c>
      <c r="BM311" s="71">
        <v>0</v>
      </c>
      <c r="BN311" s="72"/>
      <c r="BO311" s="71">
        <v>0</v>
      </c>
      <c r="BP311" s="71">
        <v>0</v>
      </c>
      <c r="BQ311" s="71">
        <v>7</v>
      </c>
      <c r="BR311" s="71">
        <v>1</v>
      </c>
      <c r="BS311" s="71">
        <v>1</v>
      </c>
      <c r="BT311" s="71">
        <v>0</v>
      </c>
      <c r="BU311"/>
      <c r="BV311" s="70">
        <v>51.814</v>
      </c>
      <c r="BW311" s="70">
        <v>0</v>
      </c>
      <c r="BX311" s="70">
        <v>0</v>
      </c>
      <c r="BY311" s="70">
        <v>0</v>
      </c>
      <c r="BZ311" s="70">
        <v>0</v>
      </c>
      <c r="CA311" s="70">
        <v>0</v>
      </c>
      <c r="CB311" s="70">
        <v>0</v>
      </c>
      <c r="CC311" s="70">
        <v>0</v>
      </c>
      <c r="CD311" s="70">
        <v>0</v>
      </c>
    </row>
    <row r="312" spans="1:82">
      <c r="A312" s="70" t="s">
        <v>2065</v>
      </c>
      <c r="B312" s="70">
        <v>163</v>
      </c>
      <c r="C312" s="70">
        <v>10</v>
      </c>
      <c r="D312" s="70">
        <v>10</v>
      </c>
      <c r="E312" s="70">
        <v>2013</v>
      </c>
      <c r="F312" s="70" t="s">
        <v>180</v>
      </c>
      <c r="G312" s="1064" t="s">
        <v>2055</v>
      </c>
      <c r="H312" s="70" t="s">
        <v>2056</v>
      </c>
      <c r="I312" s="148"/>
      <c r="J312" s="71">
        <v>410.80611031134259</v>
      </c>
      <c r="K312" s="71">
        <v>2.723584973869861</v>
      </c>
      <c r="L312" s="71">
        <v>19.82016803669514</v>
      </c>
      <c r="M312" s="71">
        <v>86.088093589722263</v>
      </c>
      <c r="N312" s="71">
        <v>106.4779103895564</v>
      </c>
      <c r="O312" s="71">
        <v>72.089708932751805</v>
      </c>
      <c r="P312" s="71">
        <v>82.003894108870412</v>
      </c>
      <c r="Q312" s="71">
        <v>5.1372158520190698</v>
      </c>
      <c r="R312" s="71">
        <v>0</v>
      </c>
      <c r="S312" s="71">
        <v>5.8107114914600002</v>
      </c>
      <c r="T312" s="72"/>
      <c r="U312" s="71">
        <v>10564530</v>
      </c>
      <c r="V312" s="71">
        <v>1346</v>
      </c>
      <c r="W312" s="71">
        <v>519</v>
      </c>
      <c r="X312" s="71">
        <v>15411</v>
      </c>
      <c r="Y312" s="71">
        <v>25993</v>
      </c>
      <c r="Z312" s="71">
        <v>39388</v>
      </c>
      <c r="AA312" s="71">
        <v>16416</v>
      </c>
      <c r="AB312" s="71">
        <v>66411</v>
      </c>
      <c r="AC312" s="71">
        <v>0</v>
      </c>
      <c r="AD312" s="71">
        <v>5.8107114914600002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45.994</v>
      </c>
      <c r="BK312" s="71">
        <v>1.02</v>
      </c>
      <c r="BL312" s="71">
        <v>5.6529999999999996</v>
      </c>
      <c r="BM312" s="71">
        <v>0</v>
      </c>
      <c r="BN312" s="72"/>
      <c r="BO312" s="71">
        <v>0</v>
      </c>
      <c r="BP312" s="71">
        <v>0</v>
      </c>
      <c r="BQ312" s="71">
        <v>7</v>
      </c>
      <c r="BR312" s="71">
        <v>1</v>
      </c>
      <c r="BS312" s="71">
        <v>1</v>
      </c>
      <c r="BT312" s="71">
        <v>0</v>
      </c>
      <c r="BU312"/>
      <c r="BV312" s="70">
        <v>52.667000000000002</v>
      </c>
      <c r="BW312" s="70">
        <v>0</v>
      </c>
      <c r="BX312" s="70">
        <v>0</v>
      </c>
      <c r="BY312" s="70">
        <v>0</v>
      </c>
      <c r="BZ312" s="70">
        <v>0</v>
      </c>
      <c r="CA312" s="70">
        <v>0</v>
      </c>
      <c r="CB312" s="70">
        <v>0</v>
      </c>
      <c r="CC312" s="70">
        <v>0</v>
      </c>
      <c r="CD312" s="70">
        <v>0</v>
      </c>
    </row>
    <row r="313" spans="1:82">
      <c r="A313" s="70" t="s">
        <v>2066</v>
      </c>
      <c r="B313" s="70">
        <v>164</v>
      </c>
      <c r="C313" s="70">
        <v>11</v>
      </c>
      <c r="D313" s="70">
        <v>10</v>
      </c>
      <c r="E313" s="70">
        <v>2014</v>
      </c>
      <c r="F313" s="70" t="s">
        <v>181</v>
      </c>
      <c r="G313" s="70" t="s">
        <v>2055</v>
      </c>
      <c r="H313" s="70" t="s">
        <v>2056</v>
      </c>
      <c r="I313" s="148"/>
      <c r="J313" s="71">
        <v>450.35352177994889</v>
      </c>
      <c r="K313" s="71">
        <v>2.547192571516371</v>
      </c>
      <c r="L313" s="71">
        <v>16.78769519306681</v>
      </c>
      <c r="M313" s="71">
        <v>86.521376868030671</v>
      </c>
      <c r="N313" s="71">
        <v>109.6185007544631</v>
      </c>
      <c r="O313" s="71">
        <v>68.93684371261584</v>
      </c>
      <c r="P313" s="71">
        <v>81.445957330584633</v>
      </c>
      <c r="Q313" s="71">
        <v>4.89701335024629</v>
      </c>
      <c r="R313" s="71">
        <v>0</v>
      </c>
      <c r="S313" s="71">
        <v>5.1983114019374002</v>
      </c>
      <c r="T313" s="72"/>
      <c r="U313" s="71">
        <v>11853647</v>
      </c>
      <c r="V313" s="71">
        <v>1115</v>
      </c>
      <c r="W313" s="71">
        <v>343</v>
      </c>
      <c r="X313" s="71">
        <v>14996</v>
      </c>
      <c r="Y313" s="71">
        <v>26192</v>
      </c>
      <c r="Z313" s="71">
        <v>39670</v>
      </c>
      <c r="AA313" s="71">
        <v>16220</v>
      </c>
      <c r="AB313" s="71">
        <v>65982</v>
      </c>
      <c r="AC313" s="71">
        <v>0</v>
      </c>
      <c r="AD313" s="71">
        <v>5.1983114019374002</v>
      </c>
      <c r="AE313" s="72"/>
      <c r="AF313" s="71"/>
      <c r="AG313" s="71"/>
      <c r="AH313" s="71"/>
      <c r="AI313" s="71"/>
      <c r="AJ313" s="71"/>
      <c r="AK313" s="71"/>
      <c r="AL313" s="71"/>
      <c r="AM313" s="71"/>
      <c r="AN313" s="71"/>
      <c r="AO313" s="71"/>
      <c r="AP313" s="71"/>
      <c r="AQ313" s="72"/>
      <c r="AR313" s="71">
        <v>1641</v>
      </c>
      <c r="AS313" s="71">
        <v>299</v>
      </c>
      <c r="AT313" s="71">
        <v>0</v>
      </c>
      <c r="AU313" s="71">
        <v>0</v>
      </c>
      <c r="AV313" s="71">
        <v>0</v>
      </c>
      <c r="AW313" s="71">
        <v>0</v>
      </c>
      <c r="AX313" s="71"/>
      <c r="AY313" s="72"/>
      <c r="AZ313" s="71">
        <v>6693.3</v>
      </c>
      <c r="BA313" s="71">
        <v>13740.3</v>
      </c>
      <c r="BB313" s="71">
        <v>0</v>
      </c>
      <c r="BC313" s="71">
        <v>0</v>
      </c>
      <c r="BD313" s="71">
        <v>0</v>
      </c>
      <c r="BE313" s="71">
        <v>0</v>
      </c>
      <c r="BF313" s="71"/>
      <c r="BG313" s="72"/>
      <c r="BH313" s="71">
        <v>0</v>
      </c>
      <c r="BI313" s="71">
        <v>0</v>
      </c>
      <c r="BJ313" s="71">
        <v>45.610999999999997</v>
      </c>
      <c r="BK313" s="71">
        <v>0.997</v>
      </c>
      <c r="BL313" s="71">
        <v>5.5</v>
      </c>
      <c r="BM313" s="71">
        <v>0</v>
      </c>
      <c r="BN313" s="72"/>
      <c r="BO313" s="71">
        <v>0</v>
      </c>
      <c r="BP313" s="71">
        <v>0</v>
      </c>
      <c r="BQ313" s="71">
        <v>7</v>
      </c>
      <c r="BR313" s="71">
        <v>1</v>
      </c>
      <c r="BS313" s="71">
        <v>1</v>
      </c>
      <c r="BT313" s="71">
        <v>0</v>
      </c>
      <c r="BU313"/>
      <c r="BV313" s="70">
        <v>52.107999999999997</v>
      </c>
      <c r="BW313" s="70">
        <v>0</v>
      </c>
      <c r="BX313" s="70">
        <v>0</v>
      </c>
      <c r="BY313" s="70">
        <v>0</v>
      </c>
      <c r="BZ313" s="70">
        <v>0</v>
      </c>
      <c r="CA313" s="70">
        <v>0</v>
      </c>
      <c r="CB313" s="70">
        <v>0</v>
      </c>
      <c r="CC313" s="70">
        <v>0</v>
      </c>
      <c r="CD313" s="70">
        <v>0</v>
      </c>
    </row>
    <row r="314" spans="1:82">
      <c r="A314" s="70" t="s">
        <v>2067</v>
      </c>
      <c r="B314" s="70">
        <v>165</v>
      </c>
      <c r="C314" s="70">
        <v>12</v>
      </c>
      <c r="D314" s="70">
        <v>10</v>
      </c>
      <c r="E314" s="70">
        <v>2015</v>
      </c>
      <c r="F314" s="70" t="s">
        <v>182</v>
      </c>
      <c r="G314" s="70" t="s">
        <v>2055</v>
      </c>
      <c r="H314" s="70" t="s">
        <v>2056</v>
      </c>
      <c r="I314" s="148"/>
      <c r="J314" s="71">
        <v>466.88431804256368</v>
      </c>
      <c r="K314" s="71">
        <v>2.3045459483712292</v>
      </c>
      <c r="L314" s="71">
        <v>19.30656648334686</v>
      </c>
      <c r="M314" s="71">
        <v>71.963569989435257</v>
      </c>
      <c r="N314" s="71">
        <v>93.657807891353173</v>
      </c>
      <c r="O314" s="71">
        <v>68.195386884840303</v>
      </c>
      <c r="P314" s="71">
        <v>80.952496517845518</v>
      </c>
      <c r="Q314" s="71">
        <v>4.7456181645132904</v>
      </c>
      <c r="R314" s="71">
        <v>0</v>
      </c>
      <c r="S314" s="71">
        <v>3.479646519435029</v>
      </c>
      <c r="T314" s="72"/>
      <c r="U314" s="71">
        <v>12025915</v>
      </c>
      <c r="V314" s="71">
        <v>1115</v>
      </c>
      <c r="W314" s="71">
        <v>343</v>
      </c>
      <c r="X314" s="71">
        <v>14996</v>
      </c>
      <c r="Y314" s="71">
        <v>26241</v>
      </c>
      <c r="Z314" s="71">
        <v>39621</v>
      </c>
      <c r="AA314" s="71">
        <v>16109</v>
      </c>
      <c r="AB314" s="71">
        <v>65318</v>
      </c>
      <c r="AC314" s="71">
        <v>0</v>
      </c>
      <c r="AD314" s="71">
        <v>3.479646519435029</v>
      </c>
      <c r="AE314" s="72"/>
      <c r="AF314" s="71">
        <v>112362443.7878619</v>
      </c>
      <c r="AG314" s="71">
        <v>1765863.568913267</v>
      </c>
      <c r="AH314" s="71">
        <v>3493703.000061647</v>
      </c>
      <c r="AI314" s="71">
        <v>94439533.604378238</v>
      </c>
      <c r="AJ314" s="71">
        <v>156449495.01595119</v>
      </c>
      <c r="AK314" s="71">
        <v>0</v>
      </c>
      <c r="AL314" s="71">
        <v>0</v>
      </c>
      <c r="AM314" s="71">
        <v>8951557.9012952894</v>
      </c>
      <c r="AN314" s="71">
        <v>0</v>
      </c>
      <c r="AO314" s="71">
        <v>0</v>
      </c>
      <c r="AP314" s="71">
        <v>377462596.87846154</v>
      </c>
      <c r="AQ314" s="72"/>
      <c r="AR314" s="71">
        <v>1740</v>
      </c>
      <c r="AS314" s="71">
        <v>446</v>
      </c>
      <c r="AT314" s="71">
        <v>0</v>
      </c>
      <c r="AU314" s="71">
        <v>1</v>
      </c>
      <c r="AV314" s="71">
        <v>0</v>
      </c>
      <c r="AW314" s="71">
        <v>1</v>
      </c>
      <c r="AX314" s="71"/>
      <c r="AY314" s="72"/>
      <c r="AZ314" s="71">
        <v>7163.7000000000007</v>
      </c>
      <c r="BA314" s="71">
        <v>20194</v>
      </c>
      <c r="BB314" s="71">
        <v>0</v>
      </c>
      <c r="BC314" s="71">
        <v>22</v>
      </c>
      <c r="BD314" s="71">
        <v>0</v>
      </c>
      <c r="BE314" s="71">
        <v>975</v>
      </c>
      <c r="BF314" s="71"/>
      <c r="BG314" s="72"/>
      <c r="BH314" s="71">
        <v>0</v>
      </c>
      <c r="BI314" s="71">
        <v>0</v>
      </c>
      <c r="BJ314" s="71">
        <v>45.753999999999998</v>
      </c>
      <c r="BK314" s="71">
        <v>1.071</v>
      </c>
      <c r="BL314" s="71">
        <v>5.6310000000000002</v>
      </c>
      <c r="BM314" s="71">
        <v>0</v>
      </c>
      <c r="BN314" s="72"/>
      <c r="BO314" s="71">
        <v>0</v>
      </c>
      <c r="BP314" s="71">
        <v>0</v>
      </c>
      <c r="BQ314" s="71">
        <v>7</v>
      </c>
      <c r="BR314" s="71">
        <v>1</v>
      </c>
      <c r="BS314" s="71">
        <v>1</v>
      </c>
      <c r="BT314" s="71">
        <v>0</v>
      </c>
      <c r="BU314"/>
      <c r="BV314" s="70">
        <v>52.456000000000003</v>
      </c>
      <c r="BW314" s="70">
        <v>0</v>
      </c>
      <c r="BX314" s="70">
        <v>0</v>
      </c>
      <c r="BY314" s="70">
        <v>0</v>
      </c>
      <c r="BZ314" s="70">
        <v>0</v>
      </c>
      <c r="CA314" s="70">
        <v>0</v>
      </c>
      <c r="CB314" s="70">
        <v>0</v>
      </c>
      <c r="CC314" s="70">
        <v>0</v>
      </c>
      <c r="CD314" s="70">
        <v>0</v>
      </c>
    </row>
    <row r="315" spans="1:82">
      <c r="A315" s="70" t="s">
        <v>2068</v>
      </c>
      <c r="B315" s="70">
        <v>166</v>
      </c>
      <c r="C315" s="70">
        <v>13</v>
      </c>
      <c r="D315" s="70">
        <v>10</v>
      </c>
      <c r="E315" s="70">
        <v>2016</v>
      </c>
      <c r="F315" s="70" t="s">
        <v>155</v>
      </c>
      <c r="G315" s="70" t="s">
        <v>2055</v>
      </c>
      <c r="H315" s="70" t="s">
        <v>2056</v>
      </c>
      <c r="I315" s="148"/>
      <c r="J315" s="71">
        <v>485.91641263107419</v>
      </c>
      <c r="K315" s="71">
        <v>2.3391048242692913</v>
      </c>
      <c r="L315" s="71">
        <v>26.902715421584027</v>
      </c>
      <c r="M315" s="71">
        <v>73.919726876287669</v>
      </c>
      <c r="N315" s="71">
        <v>95.441138765486173</v>
      </c>
      <c r="O315" s="71">
        <v>67.506681409491406</v>
      </c>
      <c r="P315" s="71">
        <v>77.865877715257056</v>
      </c>
      <c r="Q315" s="71">
        <v>4.5565427487156072</v>
      </c>
      <c r="R315" s="71">
        <v>0</v>
      </c>
      <c r="S315" s="71">
        <v>7.7978385240388839</v>
      </c>
      <c r="T315" s="72"/>
      <c r="U315" s="71">
        <v>11581686</v>
      </c>
      <c r="V315" s="71">
        <v>1115</v>
      </c>
      <c r="W315" s="71">
        <v>343</v>
      </c>
      <c r="X315" s="71">
        <v>14996</v>
      </c>
      <c r="Y315" s="71">
        <v>26345</v>
      </c>
      <c r="Z315" s="71">
        <v>39703</v>
      </c>
      <c r="AA315" s="71">
        <v>16026</v>
      </c>
      <c r="AB315" s="71">
        <v>64511</v>
      </c>
      <c r="AC315" s="71">
        <v>0</v>
      </c>
      <c r="AD315" s="71">
        <v>7.7978385240388839</v>
      </c>
      <c r="AE315" s="72"/>
      <c r="AF315" s="71">
        <v>109021346.37214079</v>
      </c>
      <c r="AG315" s="71">
        <v>1710943.584612994</v>
      </c>
      <c r="AH315" s="71">
        <v>4128295.4376504319</v>
      </c>
      <c r="AI315" s="71">
        <v>112002672.2232482</v>
      </c>
      <c r="AJ315" s="71">
        <v>142350113.68640751</v>
      </c>
      <c r="AK315" s="71">
        <v>0</v>
      </c>
      <c r="AL315" s="71">
        <v>0</v>
      </c>
      <c r="AM315" s="71">
        <v>8847830.4964902438</v>
      </c>
      <c r="AN315" s="71">
        <v>0</v>
      </c>
      <c r="AO315" s="71">
        <v>0</v>
      </c>
      <c r="AP315" s="71">
        <v>378061201.80055016</v>
      </c>
      <c r="AQ315" s="72"/>
      <c r="AR315" s="71">
        <v>1848</v>
      </c>
      <c r="AS315" s="71">
        <v>554</v>
      </c>
      <c r="AT315" s="71">
        <v>0</v>
      </c>
      <c r="AU315" s="71">
        <v>1</v>
      </c>
      <c r="AV315" s="71">
        <v>0</v>
      </c>
      <c r="AW315" s="71">
        <v>1</v>
      </c>
      <c r="AX315" s="71"/>
      <c r="AY315" s="72"/>
      <c r="AZ315" s="71">
        <v>7716</v>
      </c>
      <c r="BA315" s="71">
        <v>40409.1</v>
      </c>
      <c r="BB315" s="71">
        <v>0</v>
      </c>
      <c r="BC315" s="71">
        <v>22</v>
      </c>
      <c r="BD315" s="71">
        <v>0</v>
      </c>
      <c r="BE315" s="71">
        <v>975</v>
      </c>
      <c r="BF315" s="71"/>
      <c r="BG315" s="72"/>
      <c r="BH315" s="71">
        <v>0</v>
      </c>
      <c r="BI315" s="71">
        <v>0</v>
      </c>
      <c r="BJ315" s="71">
        <v>45.453000000000003</v>
      </c>
      <c r="BK315" s="71">
        <v>1.1279999999999999</v>
      </c>
      <c r="BL315" s="71">
        <v>5.64</v>
      </c>
      <c r="BM315" s="71">
        <v>0</v>
      </c>
      <c r="BN315" s="72"/>
      <c r="BO315" s="71">
        <v>0</v>
      </c>
      <c r="BP315" s="71">
        <v>0</v>
      </c>
      <c r="BQ315" s="71">
        <v>7</v>
      </c>
      <c r="BR315" s="71">
        <v>1</v>
      </c>
      <c r="BS315" s="71">
        <v>1</v>
      </c>
      <c r="BT315" s="71">
        <v>0</v>
      </c>
      <c r="BU315"/>
      <c r="BV315" s="70">
        <v>52.220999999999997</v>
      </c>
      <c r="BW315" s="70">
        <v>0</v>
      </c>
      <c r="BX315" s="70">
        <v>0</v>
      </c>
      <c r="BY315" s="70">
        <v>0</v>
      </c>
      <c r="BZ315" s="70">
        <v>0</v>
      </c>
      <c r="CA315" s="70">
        <v>0</v>
      </c>
      <c r="CB315" s="70">
        <v>0</v>
      </c>
      <c r="CC315" s="70">
        <v>0</v>
      </c>
      <c r="CD315" s="70">
        <v>0</v>
      </c>
    </row>
    <row r="316" spans="1:82">
      <c r="A316" s="70" t="s">
        <v>2069</v>
      </c>
      <c r="B316" s="70">
        <v>167</v>
      </c>
      <c r="C316" s="70">
        <v>14</v>
      </c>
      <c r="D316" s="70">
        <v>10</v>
      </c>
      <c r="E316" s="70">
        <v>2017</v>
      </c>
      <c r="F316" s="70" t="s">
        <v>156</v>
      </c>
      <c r="G316" s="70" t="s">
        <v>2055</v>
      </c>
      <c r="H316" s="70" t="s">
        <v>2056</v>
      </c>
      <c r="I316" s="148"/>
      <c r="J316" s="71">
        <v>475.98983288908016</v>
      </c>
      <c r="K316" s="71">
        <v>2.2191760252851465</v>
      </c>
      <c r="L316" s="71">
        <v>24.926003897132478</v>
      </c>
      <c r="M316" s="71">
        <v>53.976188004833517</v>
      </c>
      <c r="N316" s="71">
        <v>84.476785132209883</v>
      </c>
      <c r="O316" s="71">
        <v>66.645979986852453</v>
      </c>
      <c r="P316" s="71">
        <v>76.233230479750517</v>
      </c>
      <c r="Q316" s="71">
        <v>4.34699148103683</v>
      </c>
      <c r="R316" s="71">
        <v>0</v>
      </c>
      <c r="S316" s="71">
        <v>8.0044638391114322</v>
      </c>
      <c r="T316" s="72"/>
      <c r="U316" s="71">
        <v>11901147</v>
      </c>
      <c r="V316" s="71">
        <v>1115</v>
      </c>
      <c r="W316" s="71">
        <v>343</v>
      </c>
      <c r="X316" s="71">
        <v>14996</v>
      </c>
      <c r="Y316" s="71">
        <v>26419</v>
      </c>
      <c r="Z316" s="71">
        <v>39847</v>
      </c>
      <c r="AA316" s="71">
        <v>15790</v>
      </c>
      <c r="AB316" s="71">
        <v>63643</v>
      </c>
      <c r="AC316" s="71">
        <v>0</v>
      </c>
      <c r="AD316" s="71">
        <v>8.0044638391114322</v>
      </c>
      <c r="AE316" s="72"/>
      <c r="AF316" s="71">
        <v>108370571.7214558</v>
      </c>
      <c r="AG316" s="71">
        <v>1710529.2285997521</v>
      </c>
      <c r="AH316" s="71">
        <v>5110883.6284072855</v>
      </c>
      <c r="AI316" s="71">
        <v>91776069.496021032</v>
      </c>
      <c r="AJ316" s="71">
        <v>153046653.32202041</v>
      </c>
      <c r="AK316" s="71">
        <v>0</v>
      </c>
      <c r="AL316" s="71">
        <v>0</v>
      </c>
      <c r="AM316" s="71">
        <v>8742440.4822908323</v>
      </c>
      <c r="AN316" s="71">
        <v>0</v>
      </c>
      <c r="AO316" s="71">
        <v>0</v>
      </c>
      <c r="AP316" s="71">
        <v>368757147.87879509</v>
      </c>
      <c r="AQ316" s="72"/>
      <c r="AR316" s="71">
        <v>1928</v>
      </c>
      <c r="AS316" s="71">
        <v>605</v>
      </c>
      <c r="AT316" s="71">
        <v>0</v>
      </c>
      <c r="AU316" s="71">
        <v>1</v>
      </c>
      <c r="AV316" s="71">
        <v>0</v>
      </c>
      <c r="AW316" s="71">
        <v>1</v>
      </c>
      <c r="AX316" s="71"/>
      <c r="AY316" s="72"/>
      <c r="AZ316" s="71">
        <v>8128</v>
      </c>
      <c r="BA316" s="71">
        <v>48152.80000000001</v>
      </c>
      <c r="BB316" s="71">
        <v>0</v>
      </c>
      <c r="BC316" s="71">
        <v>22</v>
      </c>
      <c r="BD316" s="71">
        <v>0</v>
      </c>
      <c r="BE316" s="71">
        <v>975</v>
      </c>
      <c r="BF316" s="71"/>
      <c r="BG316" s="72"/>
      <c r="BH316" s="71">
        <v>0</v>
      </c>
      <c r="BI316" s="71">
        <v>0</v>
      </c>
      <c r="BJ316" s="71">
        <v>45.662999999999997</v>
      </c>
      <c r="BK316" s="71">
        <v>1.1339999999999999</v>
      </c>
      <c r="BL316" s="71">
        <v>5.548</v>
      </c>
      <c r="BM316" s="71">
        <v>0</v>
      </c>
      <c r="BN316" s="72"/>
      <c r="BO316" s="71">
        <v>0</v>
      </c>
      <c r="BP316" s="71">
        <v>0</v>
      </c>
      <c r="BQ316" s="71">
        <v>7</v>
      </c>
      <c r="BR316" s="71">
        <v>1</v>
      </c>
      <c r="BS316" s="71">
        <v>1</v>
      </c>
      <c r="BT316" s="71">
        <v>0</v>
      </c>
      <c r="BU316"/>
      <c r="BV316" s="70">
        <v>52.344999999999999</v>
      </c>
      <c r="BW316" s="70">
        <v>0</v>
      </c>
      <c r="BX316" s="70">
        <v>0</v>
      </c>
      <c r="BY316" s="70">
        <v>0</v>
      </c>
      <c r="BZ316" s="70">
        <v>0</v>
      </c>
      <c r="CA316" s="70">
        <v>0</v>
      </c>
      <c r="CB316" s="70">
        <v>0</v>
      </c>
      <c r="CC316" s="70">
        <v>0</v>
      </c>
      <c r="CD316" s="70">
        <v>0</v>
      </c>
    </row>
    <row r="317" spans="1:82">
      <c r="A317" s="70" t="s">
        <v>2070</v>
      </c>
      <c r="B317" s="70">
        <v>168</v>
      </c>
      <c r="C317" s="70">
        <v>15</v>
      </c>
      <c r="D317" s="70">
        <v>10</v>
      </c>
      <c r="E317" s="70">
        <v>2018</v>
      </c>
      <c r="F317" s="70" t="s">
        <v>183</v>
      </c>
      <c r="G317" s="70" t="s">
        <v>2055</v>
      </c>
      <c r="H317" s="70" t="s">
        <v>2056</v>
      </c>
      <c r="I317" s="148"/>
      <c r="J317" s="71">
        <v>473.84302279035609</v>
      </c>
      <c r="K317" s="71">
        <v>1.9935290378540964</v>
      </c>
      <c r="L317" s="71">
        <v>22.612354930418729</v>
      </c>
      <c r="M317" s="71">
        <v>47.169225098965931</v>
      </c>
      <c r="N317" s="71">
        <v>63.924372769721657</v>
      </c>
      <c r="O317" s="71">
        <v>65.807410591995477</v>
      </c>
      <c r="P317" s="71">
        <v>74.786083344822103</v>
      </c>
      <c r="Q317" s="71">
        <v>3.9728373979376399</v>
      </c>
      <c r="R317" s="71">
        <v>0</v>
      </c>
      <c r="S317" s="71">
        <v>9.1568073598874005</v>
      </c>
      <c r="T317" s="72"/>
      <c r="U317" s="71">
        <v>12714367</v>
      </c>
      <c r="V317" s="71">
        <v>1115</v>
      </c>
      <c r="W317" s="71">
        <v>343</v>
      </c>
      <c r="X317" s="71">
        <v>14996</v>
      </c>
      <c r="Y317" s="71">
        <v>26423</v>
      </c>
      <c r="Z317" s="71">
        <v>40099</v>
      </c>
      <c r="AA317" s="71">
        <v>15646</v>
      </c>
      <c r="AB317" s="71">
        <v>62682</v>
      </c>
      <c r="AC317" s="71">
        <v>0</v>
      </c>
      <c r="AD317" s="71">
        <v>9.1568073598874005</v>
      </c>
      <c r="AE317" s="72"/>
      <c r="AF317" s="71">
        <v>112545264.7497962</v>
      </c>
      <c r="AG317" s="71">
        <v>1522500.7916259309</v>
      </c>
      <c r="AH317" s="71">
        <v>4742929.7202595714</v>
      </c>
      <c r="AI317" s="71">
        <v>89629745.981760204</v>
      </c>
      <c r="AJ317" s="71">
        <v>131055388.5923042</v>
      </c>
      <c r="AK317" s="71">
        <v>0</v>
      </c>
      <c r="AL317" s="71">
        <v>0</v>
      </c>
      <c r="AM317" s="71">
        <v>8628246.9216275737</v>
      </c>
      <c r="AN317" s="71">
        <v>0</v>
      </c>
      <c r="AO317" s="71">
        <v>0</v>
      </c>
      <c r="AP317" s="71">
        <v>348124076.75737369</v>
      </c>
      <c r="AQ317" s="72"/>
      <c r="AR317" s="71">
        <v>2022</v>
      </c>
      <c r="AS317" s="71">
        <v>658</v>
      </c>
      <c r="AT317" s="71">
        <v>0</v>
      </c>
      <c r="AU317" s="71">
        <v>1</v>
      </c>
      <c r="AV317" s="71">
        <v>0</v>
      </c>
      <c r="AW317" s="71">
        <v>2</v>
      </c>
      <c r="AX317" s="71"/>
      <c r="AY317" s="72"/>
      <c r="AZ317" s="71">
        <v>8613.9</v>
      </c>
      <c r="BA317" s="71">
        <v>51778</v>
      </c>
      <c r="BB317" s="71">
        <v>0</v>
      </c>
      <c r="BC317" s="71">
        <v>22</v>
      </c>
      <c r="BD317" s="71">
        <v>0</v>
      </c>
      <c r="BE317" s="71">
        <v>985</v>
      </c>
      <c r="BF317" s="71"/>
      <c r="BG317" s="72"/>
      <c r="BH317" s="71">
        <v>0</v>
      </c>
      <c r="BI317" s="71">
        <v>0</v>
      </c>
      <c r="BJ317" s="71">
        <v>44.012999999999998</v>
      </c>
      <c r="BK317" s="71">
        <v>1.0920000000000001</v>
      </c>
      <c r="BL317" s="71">
        <v>5.069</v>
      </c>
      <c r="BM317" s="71">
        <v>0</v>
      </c>
      <c r="BN317" s="72"/>
      <c r="BO317" s="71">
        <v>0</v>
      </c>
      <c r="BP317" s="71">
        <v>0</v>
      </c>
      <c r="BQ317" s="71">
        <v>6</v>
      </c>
      <c r="BR317" s="71">
        <v>1</v>
      </c>
      <c r="BS317" s="71">
        <v>1</v>
      </c>
      <c r="BT317" s="71">
        <v>0</v>
      </c>
      <c r="BU317"/>
      <c r="BV317" s="70">
        <v>50.173999999999999</v>
      </c>
      <c r="BW317" s="70">
        <v>0</v>
      </c>
      <c r="BX317" s="70">
        <v>0</v>
      </c>
      <c r="BY317" s="70">
        <v>0</v>
      </c>
      <c r="BZ317" s="70">
        <v>0</v>
      </c>
      <c r="CA317" s="70">
        <v>0</v>
      </c>
      <c r="CB317" s="70">
        <v>0</v>
      </c>
      <c r="CC317" s="70">
        <v>0</v>
      </c>
      <c r="CD317" s="70">
        <v>0</v>
      </c>
    </row>
    <row r="318" spans="1:82">
      <c r="A318" s="70" t="s">
        <v>2071</v>
      </c>
      <c r="B318" s="70">
        <v>169</v>
      </c>
      <c r="C318" s="70">
        <v>16</v>
      </c>
      <c r="D318" s="70">
        <v>10</v>
      </c>
      <c r="E318" s="70">
        <v>2019</v>
      </c>
      <c r="F318" s="70" t="s">
        <v>158</v>
      </c>
      <c r="G318" s="70" t="s">
        <v>2055</v>
      </c>
      <c r="H318" s="70" t="s">
        <v>2056</v>
      </c>
      <c r="I318" s="148"/>
      <c r="J318" s="71">
        <v>521.19950776971302</v>
      </c>
      <c r="K318" s="71">
        <v>1.8265534267829959</v>
      </c>
      <c r="L318" s="71">
        <v>22.823209527663522</v>
      </c>
      <c r="M318" s="71">
        <v>45.526838694765374</v>
      </c>
      <c r="N318" s="71">
        <v>63.603844873898957</v>
      </c>
      <c r="O318" s="71">
        <v>63.889326667163672</v>
      </c>
      <c r="P318" s="71">
        <v>74.512111703687168</v>
      </c>
      <c r="Q318" s="71">
        <v>3.81449380067169</v>
      </c>
      <c r="R318" s="71">
        <v>0</v>
      </c>
      <c r="S318" s="71">
        <v>9.0610586932635773</v>
      </c>
      <c r="T318" s="72"/>
      <c r="U318" s="71">
        <v>12658496</v>
      </c>
      <c r="V318" s="71">
        <v>1115</v>
      </c>
      <c r="W318" s="71">
        <v>343</v>
      </c>
      <c r="X318" s="71">
        <v>14996</v>
      </c>
      <c r="Y318" s="71">
        <v>26471</v>
      </c>
      <c r="Z318" s="71">
        <v>39999</v>
      </c>
      <c r="AA318" s="71">
        <v>15472</v>
      </c>
      <c r="AB318" s="71">
        <v>61813</v>
      </c>
      <c r="AC318" s="71">
        <v>0</v>
      </c>
      <c r="AD318" s="71">
        <v>9.0610586932635773</v>
      </c>
      <c r="AE318" s="72"/>
      <c r="AF318" s="71">
        <v>116295981.091318</v>
      </c>
      <c r="AG318" s="71">
        <v>1477217.5975032281</v>
      </c>
      <c r="AH318" s="71">
        <v>5221784.3464926239</v>
      </c>
      <c r="AI318" s="71">
        <v>87944948.846467912</v>
      </c>
      <c r="AJ318" s="71">
        <v>126373705.3332763</v>
      </c>
      <c r="AK318" s="71">
        <v>0</v>
      </c>
      <c r="AL318" s="71">
        <v>0</v>
      </c>
      <c r="AM318" s="71">
        <v>8418465.2719851341</v>
      </c>
      <c r="AN318" s="71">
        <v>0</v>
      </c>
      <c r="AO318" s="71">
        <v>0</v>
      </c>
      <c r="AP318" s="71">
        <v>345732102.4870432</v>
      </c>
      <c r="AQ318" s="72"/>
      <c r="AR318" s="71">
        <v>2119</v>
      </c>
      <c r="AS318" s="71">
        <v>739</v>
      </c>
      <c r="AT318" s="71">
        <v>0</v>
      </c>
      <c r="AU318" s="71">
        <v>1</v>
      </c>
      <c r="AV318" s="71">
        <v>0</v>
      </c>
      <c r="AW318" s="71">
        <v>2</v>
      </c>
      <c r="AX318" s="71"/>
      <c r="AY318" s="72"/>
      <c r="AZ318" s="71">
        <v>9117.200000000008</v>
      </c>
      <c r="BA318" s="71">
        <v>55569.2</v>
      </c>
      <c r="BB318" s="71">
        <v>0</v>
      </c>
      <c r="BC318" s="71">
        <v>22</v>
      </c>
      <c r="BD318" s="71">
        <v>0</v>
      </c>
      <c r="BE318" s="71">
        <v>985</v>
      </c>
      <c r="BF318" s="71"/>
      <c r="BG318" s="72"/>
      <c r="BH318" s="71">
        <v>0</v>
      </c>
      <c r="BI318" s="71">
        <v>0</v>
      </c>
      <c r="BJ318" s="71">
        <v>39.68</v>
      </c>
      <c r="BK318" s="71">
        <v>0.224</v>
      </c>
      <c r="BL318" s="71">
        <v>4.6269999999999998</v>
      </c>
      <c r="BM318" s="71">
        <v>0</v>
      </c>
      <c r="BN318" s="72"/>
      <c r="BO318" s="71">
        <v>0</v>
      </c>
      <c r="BP318" s="71">
        <v>0</v>
      </c>
      <c r="BQ318" s="71">
        <v>6</v>
      </c>
      <c r="BR318" s="71">
        <v>1</v>
      </c>
      <c r="BS318" s="71">
        <v>1</v>
      </c>
      <c r="BT318" s="71">
        <v>0</v>
      </c>
      <c r="BU318"/>
      <c r="BV318" s="70">
        <v>44.530999999999999</v>
      </c>
      <c r="BW318" s="70">
        <v>0</v>
      </c>
      <c r="BX318" s="70">
        <v>0</v>
      </c>
      <c r="BY318" s="70">
        <v>0</v>
      </c>
      <c r="BZ318" s="70">
        <v>0</v>
      </c>
      <c r="CA318" s="70">
        <v>0</v>
      </c>
      <c r="CB318" s="70">
        <v>0</v>
      </c>
      <c r="CC318" s="70">
        <v>0</v>
      </c>
      <c r="CD318" s="70">
        <v>0</v>
      </c>
    </row>
    <row r="319" spans="1:82">
      <c r="A319" s="70" t="s">
        <v>2072</v>
      </c>
      <c r="B319" s="70">
        <v>170</v>
      </c>
      <c r="C319" s="70">
        <v>17</v>
      </c>
      <c r="D319" s="70">
        <v>10</v>
      </c>
      <c r="E319" s="70">
        <v>2020</v>
      </c>
      <c r="F319" s="70" t="s">
        <v>159</v>
      </c>
      <c r="G319" s="70" t="s">
        <v>2055</v>
      </c>
      <c r="H319" s="70" t="s">
        <v>2056</v>
      </c>
      <c r="I319" s="148"/>
      <c r="J319" s="71">
        <v>360.45276042694758</v>
      </c>
      <c r="K319" s="71">
        <v>2.1712327055560974</v>
      </c>
      <c r="L319" s="71">
        <v>30.568169011734692</v>
      </c>
      <c r="M319" s="71">
        <v>44.649990753633112</v>
      </c>
      <c r="N319" s="71">
        <v>56.817621621637471</v>
      </c>
      <c r="O319" s="71">
        <v>55.848734251629629</v>
      </c>
      <c r="P319" s="71">
        <v>70.211749348470249</v>
      </c>
      <c r="Q319" s="71">
        <v>3.6021464353336099</v>
      </c>
      <c r="R319" s="71">
        <v>0</v>
      </c>
      <c r="S319" s="71">
        <v>8.3450287572251121</v>
      </c>
      <c r="T319" s="72"/>
      <c r="U319" s="71">
        <v>11027825</v>
      </c>
      <c r="V319" s="71">
        <v>1094</v>
      </c>
      <c r="W319" s="71">
        <v>484</v>
      </c>
      <c r="X319" s="71">
        <v>15553</v>
      </c>
      <c r="Y319" s="71">
        <v>26542</v>
      </c>
      <c r="Z319" s="71">
        <v>39908</v>
      </c>
      <c r="AA319" s="71">
        <v>15496</v>
      </c>
      <c r="AB319" s="71">
        <v>61094</v>
      </c>
      <c r="AC319" s="71">
        <v>0</v>
      </c>
      <c r="AD319" s="71">
        <v>8.3450287572251121</v>
      </c>
      <c r="AE319" s="72"/>
      <c r="AF319" s="71">
        <v>99345388.777814895</v>
      </c>
      <c r="AG319" s="71">
        <v>1603285.4053644785</v>
      </c>
      <c r="AH319" s="71">
        <v>7518243.1968335276</v>
      </c>
      <c r="AI319" s="71">
        <v>84039584.649770394</v>
      </c>
      <c r="AJ319" s="71">
        <v>112930337.24364901</v>
      </c>
      <c r="AK319" s="71"/>
      <c r="AL319" s="71"/>
      <c r="AM319" s="71">
        <v>7973445.7684971057</v>
      </c>
      <c r="AN319" s="71"/>
      <c r="AO319" s="71"/>
      <c r="AP319" s="71">
        <v>313410285.04192942</v>
      </c>
      <c r="AQ319" s="72"/>
      <c r="AR319" s="71">
        <v>2213</v>
      </c>
      <c r="AS319" s="71">
        <v>773</v>
      </c>
      <c r="AT319" s="71">
        <v>0</v>
      </c>
      <c r="AU319" s="71">
        <v>1</v>
      </c>
      <c r="AV319" s="71">
        <v>0</v>
      </c>
      <c r="AW319" s="71">
        <v>2</v>
      </c>
      <c r="AX319" s="71"/>
      <c r="AY319" s="72"/>
      <c r="AZ319" s="71">
        <v>9690.2999999999993</v>
      </c>
      <c r="BA319" s="71">
        <v>57073.699999999953</v>
      </c>
      <c r="BB319" s="71">
        <v>0</v>
      </c>
      <c r="BC319" s="71">
        <v>22</v>
      </c>
      <c r="BD319" s="71">
        <v>0</v>
      </c>
      <c r="BE319" s="71">
        <v>1000</v>
      </c>
      <c r="BF319" s="71"/>
      <c r="BG319" s="72"/>
      <c r="BH319" s="71">
        <v>0</v>
      </c>
      <c r="BI319" s="71">
        <v>0</v>
      </c>
      <c r="BJ319" s="71">
        <v>32.726999999999997</v>
      </c>
      <c r="BK319" s="71">
        <v>0.19500000000000001</v>
      </c>
      <c r="BL319" s="71">
        <v>4.3819999999999997</v>
      </c>
      <c r="BM319" s="71">
        <v>0</v>
      </c>
      <c r="BN319" s="72"/>
      <c r="BO319" s="71">
        <v>0</v>
      </c>
      <c r="BP319" s="71">
        <v>0</v>
      </c>
      <c r="BQ319" s="71">
        <v>6</v>
      </c>
      <c r="BR319" s="71">
        <v>1</v>
      </c>
      <c r="BS319" s="71">
        <v>1</v>
      </c>
      <c r="BT319" s="71">
        <v>0</v>
      </c>
      <c r="BU319"/>
      <c r="BV319" s="70">
        <v>37.304000000000002</v>
      </c>
      <c r="BW319" s="70">
        <v>0</v>
      </c>
      <c r="BX319" s="70">
        <v>0</v>
      </c>
      <c r="BY319" s="70">
        <v>0</v>
      </c>
      <c r="BZ319" s="70">
        <v>0</v>
      </c>
      <c r="CA319" s="70">
        <v>0</v>
      </c>
      <c r="CB319" s="70">
        <v>0</v>
      </c>
      <c r="CC319" s="70">
        <v>0</v>
      </c>
      <c r="CD319" s="70">
        <v>0</v>
      </c>
    </row>
    <row r="320" spans="1:82">
      <c r="A320" s="70" t="s">
        <v>2073</v>
      </c>
      <c r="B320" s="70">
        <v>170</v>
      </c>
      <c r="C320" s="70">
        <v>18</v>
      </c>
      <c r="D320" s="70">
        <v>10</v>
      </c>
      <c r="E320" s="70">
        <v>2021</v>
      </c>
      <c r="F320" s="70" t="s">
        <v>160</v>
      </c>
      <c r="G320" s="70" t="s">
        <v>2055</v>
      </c>
      <c r="H320" s="70" t="s">
        <v>2056</v>
      </c>
      <c r="I320" s="148"/>
      <c r="J320" s="71">
        <v>360.81040226084781</v>
      </c>
      <c r="K320" s="71">
        <v>2.2289148094757563</v>
      </c>
      <c r="L320" s="71">
        <v>24.559816319778484</v>
      </c>
      <c r="M320" s="71">
        <v>43.554863368001214</v>
      </c>
      <c r="N320" s="71">
        <v>56.282449168769844</v>
      </c>
      <c r="O320" s="71">
        <v>53.957685989731623</v>
      </c>
      <c r="P320" s="71">
        <v>72.073566184151076</v>
      </c>
      <c r="Q320" s="71">
        <v>3.5358648368813301</v>
      </c>
      <c r="R320" s="71">
        <v>0</v>
      </c>
      <c r="S320" s="71">
        <v>9.4857259281812656</v>
      </c>
      <c r="T320" s="72"/>
      <c r="U320" s="71">
        <v>11962314</v>
      </c>
      <c r="V320" s="71">
        <v>1094</v>
      </c>
      <c r="W320" s="71">
        <v>484</v>
      </c>
      <c r="X320" s="71">
        <v>15553</v>
      </c>
      <c r="Y320" s="71">
        <v>26651</v>
      </c>
      <c r="Z320" s="71">
        <v>39700</v>
      </c>
      <c r="AA320" s="71">
        <v>15511</v>
      </c>
      <c r="AB320" s="71">
        <v>60559</v>
      </c>
      <c r="AC320" s="71">
        <v>0</v>
      </c>
      <c r="AD320" s="71">
        <v>9.4857259281812656</v>
      </c>
      <c r="AE320" s="72"/>
      <c r="AF320" s="71">
        <v>94797622.316305116</v>
      </c>
      <c r="AG320" s="71">
        <v>1713570.9875412842</v>
      </c>
      <c r="AH320" s="71">
        <v>5840176.7951399423</v>
      </c>
      <c r="AI320" s="71">
        <v>95171491.269760102</v>
      </c>
      <c r="AJ320" s="71">
        <v>128786104.1760584</v>
      </c>
      <c r="AK320" s="71">
        <v>0</v>
      </c>
      <c r="AL320" s="71">
        <v>0</v>
      </c>
      <c r="AM320" s="71">
        <v>7949209.7817527372</v>
      </c>
      <c r="AN320" s="71">
        <v>0</v>
      </c>
      <c r="AO320" s="71">
        <v>0</v>
      </c>
      <c r="AP320" s="71">
        <v>334258175.32655764</v>
      </c>
      <c r="AQ320" s="72"/>
      <c r="AR320" s="71">
        <v>2311</v>
      </c>
      <c r="AS320" s="71">
        <v>793</v>
      </c>
      <c r="AT320" s="71">
        <v>0</v>
      </c>
      <c r="AU320" s="71">
        <v>1</v>
      </c>
      <c r="AV320" s="71">
        <v>0</v>
      </c>
      <c r="AW320" s="71">
        <v>2</v>
      </c>
      <c r="AX320" s="71"/>
      <c r="AY320" s="72"/>
      <c r="AZ320" s="71">
        <v>10347.999999999991</v>
      </c>
      <c r="BA320" s="71">
        <v>57934.999999999964</v>
      </c>
      <c r="BB320" s="71">
        <v>0</v>
      </c>
      <c r="BC320" s="71">
        <v>22</v>
      </c>
      <c r="BD320" s="71">
        <v>0</v>
      </c>
      <c r="BE320" s="71">
        <v>1000</v>
      </c>
      <c r="BF320" s="71"/>
      <c r="BG320" s="72"/>
      <c r="BH320" s="71">
        <v>0</v>
      </c>
      <c r="BI320" s="71">
        <v>0</v>
      </c>
      <c r="BJ320" s="71">
        <v>32.481000000000002</v>
      </c>
      <c r="BK320" s="71">
        <v>0.191</v>
      </c>
      <c r="BL320" s="71">
        <v>4.2850000000000001</v>
      </c>
      <c r="BM320" s="71">
        <v>0</v>
      </c>
      <c r="BN320" s="72"/>
      <c r="BO320" s="71">
        <v>0</v>
      </c>
      <c r="BP320" s="71">
        <v>0</v>
      </c>
      <c r="BQ320" s="71">
        <v>6</v>
      </c>
      <c r="BR320" s="71">
        <v>1</v>
      </c>
      <c r="BS320" s="71">
        <v>1</v>
      </c>
      <c r="BT320" s="71">
        <v>0</v>
      </c>
      <c r="BU320"/>
      <c r="BV320" s="70">
        <v>36.957000000000001</v>
      </c>
      <c r="BW320" s="70">
        <v>0</v>
      </c>
      <c r="BX320" s="70">
        <v>0</v>
      </c>
      <c r="BY320" s="70">
        <v>0</v>
      </c>
      <c r="BZ320" s="70">
        <v>0</v>
      </c>
      <c r="CA320" s="70">
        <v>0</v>
      </c>
      <c r="CB320" s="70">
        <v>0</v>
      </c>
      <c r="CC320" s="70">
        <v>0</v>
      </c>
      <c r="CD320" s="70">
        <v>0</v>
      </c>
    </row>
    <row r="321" spans="1:82">
      <c r="A321" s="70" t="s">
        <v>2074</v>
      </c>
      <c r="B321" s="70">
        <v>170</v>
      </c>
      <c r="C321" s="70">
        <v>19</v>
      </c>
      <c r="D321" s="70">
        <v>10</v>
      </c>
      <c r="E321" s="70">
        <v>2022</v>
      </c>
      <c r="F321" s="70" t="s">
        <v>161</v>
      </c>
      <c r="G321" s="70" t="s">
        <v>2055</v>
      </c>
      <c r="H321" s="70" t="s">
        <v>2056</v>
      </c>
      <c r="I321" s="148"/>
      <c r="J321" s="71">
        <v>314.32040522173634</v>
      </c>
      <c r="K321" s="71">
        <v>2.0828670462843979</v>
      </c>
      <c r="L321" s="71">
        <v>22.065084522446998</v>
      </c>
      <c r="M321" s="71">
        <v>49.501818167185995</v>
      </c>
      <c r="N321" s="71">
        <v>72.823259738927902</v>
      </c>
      <c r="O321" s="71">
        <v>56.834031418808266</v>
      </c>
      <c r="P321" s="71">
        <v>71.256800870029608</v>
      </c>
      <c r="Q321" s="71">
        <v>3.5310720234174213</v>
      </c>
      <c r="R321" s="71">
        <v>0</v>
      </c>
      <c r="S321" s="71">
        <v>8.9073828664931192</v>
      </c>
      <c r="T321" s="72"/>
      <c r="U321" s="71">
        <v>12424859</v>
      </c>
      <c r="V321" s="71">
        <v>1094</v>
      </c>
      <c r="W321" s="71">
        <v>484</v>
      </c>
      <c r="X321" s="71">
        <v>15553</v>
      </c>
      <c r="Y321" s="71">
        <v>26846</v>
      </c>
      <c r="Z321" s="71">
        <v>39730</v>
      </c>
      <c r="AA321" s="71">
        <v>15569</v>
      </c>
      <c r="AB321" s="71">
        <v>59981</v>
      </c>
      <c r="AC321" s="71">
        <v>0</v>
      </c>
      <c r="AD321" s="71">
        <v>8.9073828664931192</v>
      </c>
      <c r="AE321" s="72"/>
      <c r="AF321" s="71">
        <v>96991341.700270727</v>
      </c>
      <c r="AG321" s="71">
        <v>1674558.6784003901</v>
      </c>
      <c r="AH321" s="71">
        <v>6322563.9517429266</v>
      </c>
      <c r="AI321" s="71">
        <v>92327137.902629167</v>
      </c>
      <c r="AJ321" s="71">
        <v>149539146.49100223</v>
      </c>
      <c r="AK321" s="71">
        <v>0</v>
      </c>
      <c r="AL321" s="71">
        <v>0</v>
      </c>
      <c r="AM321" s="71">
        <v>7745184.2458331985</v>
      </c>
      <c r="AN321" s="71">
        <v>0</v>
      </c>
      <c r="AO321" s="71">
        <v>0</v>
      </c>
      <c r="AP321" s="71">
        <v>354599932.96987861</v>
      </c>
      <c r="AQ321" s="72"/>
      <c r="AR321" s="71">
        <v>2431</v>
      </c>
      <c r="AS321" s="71">
        <v>802</v>
      </c>
      <c r="AT321" s="71">
        <v>0</v>
      </c>
      <c r="AU321" s="71">
        <v>1</v>
      </c>
      <c r="AV321" s="71">
        <v>0</v>
      </c>
      <c r="AW321" s="71">
        <v>2</v>
      </c>
      <c r="AX321" s="71"/>
      <c r="AY321" s="72"/>
      <c r="AZ321" s="71">
        <v>11133.099999999982</v>
      </c>
      <c r="BA321" s="71">
        <v>58671.499999999956</v>
      </c>
      <c r="BB321" s="71">
        <v>0</v>
      </c>
      <c r="BC321" s="71">
        <v>22</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2075</v>
      </c>
      <c r="B322" s="70">
        <v>170</v>
      </c>
      <c r="C322" s="70">
        <v>20</v>
      </c>
      <c r="D322" s="70">
        <v>10</v>
      </c>
      <c r="E322" s="70">
        <v>2023</v>
      </c>
      <c r="F322" s="70" t="s">
        <v>1539</v>
      </c>
      <c r="G322" s="70" t="s">
        <v>2055</v>
      </c>
      <c r="H322" s="70" t="s">
        <v>2056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2580</v>
      </c>
      <c r="AS322" s="71">
        <v>815</v>
      </c>
      <c r="AT322" s="71">
        <v>0</v>
      </c>
      <c r="AU322" s="71">
        <v>1</v>
      </c>
      <c r="AV322" s="71">
        <v>0</v>
      </c>
      <c r="AW322" s="71">
        <v>3</v>
      </c>
      <c r="AX322" s="71"/>
      <c r="AY322" s="72"/>
      <c r="AZ322" s="71">
        <v>12052.399999999967</v>
      </c>
      <c r="BA322" s="71">
        <v>60272.799999999959</v>
      </c>
      <c r="BB322" s="71">
        <v>0</v>
      </c>
      <c r="BC322" s="71">
        <v>22</v>
      </c>
      <c r="BD322" s="71">
        <v>0</v>
      </c>
      <c r="BE322" s="71">
        <v>1049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2076</v>
      </c>
      <c r="B323" s="70">
        <v>170</v>
      </c>
      <c r="C323" s="70">
        <v>21</v>
      </c>
      <c r="D323" s="70">
        <v>10</v>
      </c>
      <c r="E323" s="70">
        <v>2024</v>
      </c>
      <c r="F323" s="70" t="s">
        <v>1554</v>
      </c>
      <c r="G323" s="70" t="s">
        <v>2055</v>
      </c>
      <c r="H323" s="70" t="s">
        <v>2056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2077</v>
      </c>
      <c r="B324" s="70">
        <v>103</v>
      </c>
      <c r="C324" s="70">
        <v>1</v>
      </c>
      <c r="D324" s="70">
        <v>7</v>
      </c>
      <c r="E324" s="70">
        <v>1990</v>
      </c>
      <c r="F324" s="70" t="s">
        <v>787</v>
      </c>
      <c r="G324" s="70" t="s">
        <v>2078</v>
      </c>
      <c r="H324" s="70" t="s">
        <v>2079</v>
      </c>
      <c r="I324" s="148"/>
      <c r="J324" s="71">
        <v>660.41384605600854</v>
      </c>
      <c r="K324" s="71">
        <v>2.6243427870635752</v>
      </c>
      <c r="L324" s="71">
        <v>0.37956522906734858</v>
      </c>
      <c r="M324" s="71">
        <v>32.226765977752187</v>
      </c>
      <c r="N324" s="71">
        <v>46.936350306020842</v>
      </c>
      <c r="O324" s="71">
        <v>40.832780238282872</v>
      </c>
      <c r="P324" s="71">
        <v>52.913562635239323</v>
      </c>
      <c r="Q324" s="71">
        <v>3.8281394689019099</v>
      </c>
      <c r="R324" s="71">
        <v>0</v>
      </c>
      <c r="S324" s="71">
        <v>4.6048227689386367</v>
      </c>
      <c r="T324" s="72"/>
      <c r="U324" s="71">
        <v>13882065</v>
      </c>
      <c r="V324" s="71">
        <v>1065</v>
      </c>
      <c r="W324" s="71">
        <v>4</v>
      </c>
      <c r="X324" s="71">
        <v>13041</v>
      </c>
      <c r="Y324" s="71">
        <v>17547</v>
      </c>
      <c r="Z324" s="71">
        <v>16795</v>
      </c>
      <c r="AA324" s="71">
        <v>12848</v>
      </c>
      <c r="AB324" s="71">
        <v>62156</v>
      </c>
      <c r="AC324" s="71">
        <v>0</v>
      </c>
      <c r="AD324" s="71">
        <v>4.6048227689386367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2080</v>
      </c>
      <c r="B325" s="70">
        <v>104</v>
      </c>
      <c r="C325" s="70">
        <v>2</v>
      </c>
      <c r="D325" s="70">
        <v>7</v>
      </c>
      <c r="E325" s="70">
        <v>2005</v>
      </c>
      <c r="F325" s="70" t="s">
        <v>789</v>
      </c>
      <c r="G325" s="70" t="s">
        <v>2078</v>
      </c>
      <c r="H325" s="70" t="s">
        <v>2079</v>
      </c>
      <c r="I325" s="148"/>
      <c r="J325" s="71">
        <v>112.19860460897991</v>
      </c>
      <c r="K325" s="71">
        <v>2.318536061966959</v>
      </c>
      <c r="L325" s="71">
        <v>9.0387907739229583</v>
      </c>
      <c r="M325" s="71">
        <v>59.222831477492157</v>
      </c>
      <c r="N325" s="71">
        <v>88.752383542946802</v>
      </c>
      <c r="O325" s="71">
        <v>69.27594874730832</v>
      </c>
      <c r="P325" s="71">
        <v>53.429549772863602</v>
      </c>
      <c r="Q325" s="71">
        <v>4.1147526380737203</v>
      </c>
      <c r="R325" s="71">
        <v>0</v>
      </c>
      <c r="S325" s="71">
        <v>8.7811618100000022</v>
      </c>
      <c r="T325" s="72"/>
      <c r="U325" s="71">
        <v>3046980</v>
      </c>
      <c r="V325" s="71">
        <v>1162</v>
      </c>
      <c r="W325" s="71">
        <v>88</v>
      </c>
      <c r="X325" s="71">
        <v>11710</v>
      </c>
      <c r="Y325" s="71">
        <v>25008</v>
      </c>
      <c r="Z325" s="71">
        <v>32973</v>
      </c>
      <c r="AA325" s="71">
        <v>10625</v>
      </c>
      <c r="AB325" s="71">
        <v>69843</v>
      </c>
      <c r="AC325" s="71">
        <v>0</v>
      </c>
      <c r="AD325" s="71">
        <v>8.7811618100000022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2081</v>
      </c>
      <c r="B326" s="70">
        <v>105</v>
      </c>
      <c r="C326" s="70">
        <v>3</v>
      </c>
      <c r="D326" s="70">
        <v>7</v>
      </c>
      <c r="E326" s="70">
        <v>2006</v>
      </c>
      <c r="F326" s="70" t="s">
        <v>790</v>
      </c>
      <c r="G326" s="70" t="s">
        <v>2078</v>
      </c>
      <c r="H326" s="70" t="s">
        <v>2079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2082</v>
      </c>
      <c r="B327" s="70">
        <v>106</v>
      </c>
      <c r="C327" s="70">
        <v>4</v>
      </c>
      <c r="D327" s="70">
        <v>7</v>
      </c>
      <c r="E327" s="70">
        <v>2007</v>
      </c>
      <c r="F327" s="70" t="s">
        <v>791</v>
      </c>
      <c r="G327" s="70" t="s">
        <v>2078</v>
      </c>
      <c r="H327" s="70" t="s">
        <v>2079</v>
      </c>
      <c r="I327" s="148"/>
      <c r="J327" s="71">
        <v>87.953724982804175</v>
      </c>
      <c r="K327" s="71">
        <v>2.1189024785550208</v>
      </c>
      <c r="L327" s="71">
        <v>5.3115740028426544</v>
      </c>
      <c r="M327" s="71">
        <v>59.140446358889683</v>
      </c>
      <c r="N327" s="71">
        <v>98.585467481259158</v>
      </c>
      <c r="O327" s="71">
        <v>67.614368638679878</v>
      </c>
      <c r="P327" s="71">
        <v>52.515260504427978</v>
      </c>
      <c r="Q327" s="71">
        <v>4.2845857338468001</v>
      </c>
      <c r="R327" s="71">
        <v>0</v>
      </c>
      <c r="S327" s="71">
        <v>5.0895441672899997</v>
      </c>
      <c r="T327" s="72"/>
      <c r="U327" s="71">
        <v>2775112</v>
      </c>
      <c r="V327" s="71">
        <v>1032</v>
      </c>
      <c r="W327" s="71">
        <v>54</v>
      </c>
      <c r="X327" s="71">
        <v>15725</v>
      </c>
      <c r="Y327" s="71">
        <v>25564</v>
      </c>
      <c r="Z327" s="71">
        <v>33455</v>
      </c>
      <c r="AA327" s="71">
        <v>10284</v>
      </c>
      <c r="AB327" s="71">
        <v>68880</v>
      </c>
      <c r="AC327" s="71">
        <v>0</v>
      </c>
      <c r="AD327" s="71">
        <v>5.0895441672899997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2083</v>
      </c>
      <c r="B328" s="70">
        <v>107</v>
      </c>
      <c r="C328" s="70">
        <v>5</v>
      </c>
      <c r="D328" s="70">
        <v>7</v>
      </c>
      <c r="E328" s="70">
        <v>2008</v>
      </c>
      <c r="F328" s="70" t="s">
        <v>792</v>
      </c>
      <c r="G328" s="70" t="s">
        <v>2078</v>
      </c>
      <c r="H328" s="70" t="s">
        <v>2079</v>
      </c>
      <c r="I328" s="148"/>
      <c r="J328" s="71">
        <v>74.799132835448617</v>
      </c>
      <c r="K328" s="71">
        <v>1.5402412085956509</v>
      </c>
      <c r="L328" s="71">
        <v>4.6793967491682151</v>
      </c>
      <c r="M328" s="71">
        <v>64.816206246529234</v>
      </c>
      <c r="N328" s="71">
        <v>90.849694045315204</v>
      </c>
      <c r="O328" s="71">
        <v>65.725864210070512</v>
      </c>
      <c r="P328" s="71">
        <v>49.808157739517981</v>
      </c>
      <c r="Q328" s="71">
        <v>4.1838597040483698</v>
      </c>
      <c r="R328" s="71">
        <v>0</v>
      </c>
      <c r="S328" s="71">
        <v>4.1229186314399993</v>
      </c>
      <c r="T328" s="72"/>
      <c r="U328" s="71">
        <v>2576952</v>
      </c>
      <c r="V328" s="71">
        <v>1032</v>
      </c>
      <c r="W328" s="71">
        <v>54</v>
      </c>
      <c r="X328" s="71">
        <v>15725</v>
      </c>
      <c r="Y328" s="71">
        <v>25781</v>
      </c>
      <c r="Z328" s="71">
        <v>33662</v>
      </c>
      <c r="AA328" s="71">
        <v>9765</v>
      </c>
      <c r="AB328" s="71">
        <v>68367</v>
      </c>
      <c r="AC328" s="71">
        <v>0</v>
      </c>
      <c r="AD328" s="71">
        <v>4.1229186314399993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2084</v>
      </c>
      <c r="B329" s="70">
        <v>108</v>
      </c>
      <c r="C329" s="70">
        <v>6</v>
      </c>
      <c r="D329" s="70">
        <v>7</v>
      </c>
      <c r="E329" s="70">
        <v>2009</v>
      </c>
      <c r="F329" s="70" t="s">
        <v>176</v>
      </c>
      <c r="G329" s="1064" t="s">
        <v>2078</v>
      </c>
      <c r="H329" s="70" t="s">
        <v>2079</v>
      </c>
      <c r="I329" s="148"/>
      <c r="J329" s="71">
        <v>77.349772386968155</v>
      </c>
      <c r="K329" s="71">
        <v>1.2837152050021421</v>
      </c>
      <c r="L329" s="71">
        <v>1.4042008189477959</v>
      </c>
      <c r="M329" s="71">
        <v>63.047758324969323</v>
      </c>
      <c r="N329" s="71">
        <v>76.111999555003976</v>
      </c>
      <c r="O329" s="71">
        <v>67.280626571832698</v>
      </c>
      <c r="P329" s="71">
        <v>46.927075216289403</v>
      </c>
      <c r="Q329" s="71">
        <v>3.96334590787307</v>
      </c>
      <c r="R329" s="71">
        <v>0</v>
      </c>
      <c r="S329" s="71">
        <v>6.3994570383348481</v>
      </c>
      <c r="T329" s="72"/>
      <c r="U329" s="71">
        <v>2020271</v>
      </c>
      <c r="V329" s="71">
        <v>939</v>
      </c>
      <c r="W329" s="71">
        <v>18</v>
      </c>
      <c r="X329" s="71">
        <v>17399</v>
      </c>
      <c r="Y329" s="71">
        <v>25960</v>
      </c>
      <c r="Z329" s="71">
        <v>34012</v>
      </c>
      <c r="AA329" s="71">
        <v>9445</v>
      </c>
      <c r="AB329" s="71">
        <v>67985</v>
      </c>
      <c r="AC329" s="71">
        <v>0</v>
      </c>
      <c r="AD329" s="71">
        <v>6.3994570383348481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2085</v>
      </c>
      <c r="B330" s="70">
        <v>109</v>
      </c>
      <c r="C330" s="70">
        <v>7</v>
      </c>
      <c r="D330" s="70">
        <v>7</v>
      </c>
      <c r="E330" s="70">
        <v>2010</v>
      </c>
      <c r="F330" s="70" t="s">
        <v>177</v>
      </c>
      <c r="G330" s="1064" t="s">
        <v>2078</v>
      </c>
      <c r="H330" s="70" t="s">
        <v>2079</v>
      </c>
      <c r="I330" s="148"/>
      <c r="J330" s="71">
        <v>84.30515284929696</v>
      </c>
      <c r="K330" s="71">
        <v>1.4253704495267929</v>
      </c>
      <c r="L330" s="71">
        <v>1.370005352120834</v>
      </c>
      <c r="M330" s="71">
        <v>68.875551378955493</v>
      </c>
      <c r="N330" s="71">
        <v>82.111050787350862</v>
      </c>
      <c r="O330" s="71">
        <v>67.471526579980832</v>
      </c>
      <c r="P330" s="71">
        <v>47.135370225764611</v>
      </c>
      <c r="Q330" s="71">
        <v>4.10839454858995</v>
      </c>
      <c r="R330" s="71">
        <v>0</v>
      </c>
      <c r="S330" s="71">
        <v>6.3013292304220254</v>
      </c>
      <c r="T330" s="72"/>
      <c r="U330" s="71">
        <v>2141747</v>
      </c>
      <c r="V330" s="71">
        <v>939</v>
      </c>
      <c r="W330" s="71">
        <v>18</v>
      </c>
      <c r="X330" s="71">
        <v>17399</v>
      </c>
      <c r="Y330" s="71">
        <v>26196</v>
      </c>
      <c r="Z330" s="71">
        <v>34267</v>
      </c>
      <c r="AA330" s="71">
        <v>9250</v>
      </c>
      <c r="AB330" s="71">
        <v>67529</v>
      </c>
      <c r="AC330" s="71">
        <v>0</v>
      </c>
      <c r="AD330" s="71">
        <v>6.3013292304220254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2086</v>
      </c>
      <c r="B331" s="70">
        <v>110</v>
      </c>
      <c r="C331" s="70">
        <v>8</v>
      </c>
      <c r="D331" s="70">
        <v>7</v>
      </c>
      <c r="E331" s="70">
        <v>2011</v>
      </c>
      <c r="F331" s="70" t="s">
        <v>178</v>
      </c>
      <c r="G331" s="70" t="s">
        <v>2078</v>
      </c>
      <c r="H331" s="70" t="s">
        <v>2079</v>
      </c>
      <c r="I331" s="148"/>
      <c r="J331" s="71">
        <v>83.411687905608247</v>
      </c>
      <c r="K331" s="71">
        <v>2.0532191906022801</v>
      </c>
      <c r="L331" s="71">
        <v>0.74698684796705428</v>
      </c>
      <c r="M331" s="71">
        <v>90.402707845134955</v>
      </c>
      <c r="N331" s="71">
        <v>105.836209899602</v>
      </c>
      <c r="O331" s="71">
        <v>66.549491455691253</v>
      </c>
      <c r="P331" s="71">
        <v>45.570347311021074</v>
      </c>
      <c r="Q331" s="71">
        <v>4.7015810926770198</v>
      </c>
      <c r="R331" s="71">
        <v>0</v>
      </c>
      <c r="S331" s="71">
        <v>5.6247332455860821</v>
      </c>
      <c r="T331" s="72"/>
      <c r="U331" s="71">
        <v>2224951</v>
      </c>
      <c r="V331" s="71">
        <v>939</v>
      </c>
      <c r="W331" s="71">
        <v>18</v>
      </c>
      <c r="X331" s="71">
        <v>17399</v>
      </c>
      <c r="Y331" s="71">
        <v>26392</v>
      </c>
      <c r="Z331" s="71">
        <v>34533</v>
      </c>
      <c r="AA331" s="71">
        <v>9209</v>
      </c>
      <c r="AB331" s="71">
        <v>66996</v>
      </c>
      <c r="AC331" s="71">
        <v>0</v>
      </c>
      <c r="AD331" s="71">
        <v>5.6247332455860821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2087</v>
      </c>
      <c r="B332" s="70">
        <v>111</v>
      </c>
      <c r="C332" s="70">
        <v>9</v>
      </c>
      <c r="D332" s="70">
        <v>7</v>
      </c>
      <c r="E332" s="70">
        <v>2012</v>
      </c>
      <c r="F332" s="70" t="s">
        <v>179</v>
      </c>
      <c r="G332" s="70" t="s">
        <v>2078</v>
      </c>
      <c r="H332" s="70" t="s">
        <v>2079</v>
      </c>
      <c r="I332" s="148"/>
      <c r="J332" s="71">
        <v>76.521660896374584</v>
      </c>
      <c r="K332" s="71">
        <v>1.9885636242864371</v>
      </c>
      <c r="L332" s="71">
        <v>0.76927297032463726</v>
      </c>
      <c r="M332" s="71">
        <v>94.504062970408981</v>
      </c>
      <c r="N332" s="71">
        <v>115.642330328325</v>
      </c>
      <c r="O332" s="71">
        <v>66.717933761572098</v>
      </c>
      <c r="P332" s="71">
        <v>44.918899999951826</v>
      </c>
      <c r="Q332" s="71">
        <v>5.0823257460960498</v>
      </c>
      <c r="R332" s="71">
        <v>0</v>
      </c>
      <c r="S332" s="71">
        <v>5.5279087637006414</v>
      </c>
      <c r="T332" s="72"/>
      <c r="U332" s="71">
        <v>2080891</v>
      </c>
      <c r="V332" s="71">
        <v>939</v>
      </c>
      <c r="W332" s="71">
        <v>18</v>
      </c>
      <c r="X332" s="71">
        <v>17399</v>
      </c>
      <c r="Y332" s="71">
        <v>26603</v>
      </c>
      <c r="Z332" s="71">
        <v>34895</v>
      </c>
      <c r="AA332" s="71">
        <v>9026</v>
      </c>
      <c r="AB332" s="71">
        <v>66657</v>
      </c>
      <c r="AC332" s="71">
        <v>0</v>
      </c>
      <c r="AD332" s="71">
        <v>5.5279087637006414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2088</v>
      </c>
      <c r="B333" s="70">
        <v>112</v>
      </c>
      <c r="C333" s="70">
        <v>10</v>
      </c>
      <c r="D333" s="70">
        <v>7</v>
      </c>
      <c r="E333" s="70">
        <v>2013</v>
      </c>
      <c r="F333" s="70" t="s">
        <v>180</v>
      </c>
      <c r="G333" s="70" t="s">
        <v>2078</v>
      </c>
      <c r="H333" s="70" t="s">
        <v>2079</v>
      </c>
      <c r="I333" s="148"/>
      <c r="J333" s="71">
        <v>89.839341250867193</v>
      </c>
      <c r="K333" s="71">
        <v>1.900034391132094</v>
      </c>
      <c r="L333" s="71">
        <v>0.68740467179289488</v>
      </c>
      <c r="M333" s="71">
        <v>97.19335152602541</v>
      </c>
      <c r="N333" s="71">
        <v>109.71816842510979</v>
      </c>
      <c r="O333" s="71">
        <v>64.695517196986657</v>
      </c>
      <c r="P333" s="71">
        <v>44.623585896353525</v>
      </c>
      <c r="Q333" s="71">
        <v>5.1315689447718196</v>
      </c>
      <c r="R333" s="71">
        <v>0</v>
      </c>
      <c r="S333" s="71">
        <v>5.9376238878438414</v>
      </c>
      <c r="T333" s="72"/>
      <c r="U333" s="71">
        <v>2310361</v>
      </c>
      <c r="V333" s="71">
        <v>939</v>
      </c>
      <c r="W333" s="71">
        <v>18</v>
      </c>
      <c r="X333" s="71">
        <v>17399</v>
      </c>
      <c r="Y333" s="71">
        <v>26784</v>
      </c>
      <c r="Z333" s="71">
        <v>35348</v>
      </c>
      <c r="AA333" s="71">
        <v>8933</v>
      </c>
      <c r="AB333" s="71">
        <v>66338</v>
      </c>
      <c r="AC333" s="71">
        <v>0</v>
      </c>
      <c r="AD333" s="71">
        <v>5.9376238878438414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4.1680000000000001</v>
      </c>
      <c r="BM333" s="71">
        <v>0</v>
      </c>
      <c r="BN333" s="72"/>
      <c r="BO333" s="71">
        <v>0</v>
      </c>
      <c r="BP333" s="71">
        <v>0</v>
      </c>
      <c r="BQ333" s="71">
        <v>0</v>
      </c>
      <c r="BR333" s="71">
        <v>0</v>
      </c>
      <c r="BS333" s="71">
        <v>1</v>
      </c>
      <c r="BT333" s="71">
        <v>0</v>
      </c>
      <c r="BU333"/>
      <c r="BV333" s="70">
        <v>4.1680000000000001</v>
      </c>
      <c r="BW333" s="70">
        <v>0</v>
      </c>
      <c r="BX333" s="70">
        <v>0</v>
      </c>
      <c r="BY333" s="70">
        <v>0</v>
      </c>
      <c r="BZ333" s="70">
        <v>0</v>
      </c>
      <c r="CA333" s="70">
        <v>0</v>
      </c>
      <c r="CB333" s="70">
        <v>0</v>
      </c>
      <c r="CC333" s="70">
        <v>0</v>
      </c>
      <c r="CD333" s="70">
        <v>0</v>
      </c>
    </row>
    <row r="334" spans="1:82">
      <c r="A334" s="70" t="s">
        <v>2089</v>
      </c>
      <c r="B334" s="70">
        <v>113</v>
      </c>
      <c r="C334" s="70">
        <v>11</v>
      </c>
      <c r="D334" s="70">
        <v>7</v>
      </c>
      <c r="E334" s="70">
        <v>2014</v>
      </c>
      <c r="F334" s="70" t="s">
        <v>181</v>
      </c>
      <c r="G334" s="70" t="s">
        <v>2078</v>
      </c>
      <c r="H334" s="70" t="s">
        <v>2079</v>
      </c>
      <c r="I334" s="148"/>
      <c r="J334" s="71">
        <v>104.8399055018281</v>
      </c>
      <c r="K334" s="71">
        <v>1.85499584580385</v>
      </c>
      <c r="L334" s="71">
        <v>3.0834542191347198</v>
      </c>
      <c r="M334" s="71">
        <v>105.7111674430553</v>
      </c>
      <c r="N334" s="71">
        <v>112.6318376719652</v>
      </c>
      <c r="O334" s="71">
        <v>61.85721927890782</v>
      </c>
      <c r="P334" s="71">
        <v>44.152546412320021</v>
      </c>
      <c r="Q334" s="71">
        <v>4.8734122128849098</v>
      </c>
      <c r="R334" s="71">
        <v>0</v>
      </c>
      <c r="S334" s="71">
        <v>5.4300772017537913</v>
      </c>
      <c r="T334" s="72"/>
      <c r="U334" s="71">
        <v>2759466</v>
      </c>
      <c r="V334" s="71">
        <v>812</v>
      </c>
      <c r="W334" s="71">
        <v>63</v>
      </c>
      <c r="X334" s="71">
        <v>18322</v>
      </c>
      <c r="Y334" s="71">
        <v>26912</v>
      </c>
      <c r="Z334" s="71">
        <v>35596</v>
      </c>
      <c r="AA334" s="71">
        <v>8793</v>
      </c>
      <c r="AB334" s="71">
        <v>65664</v>
      </c>
      <c r="AC334" s="71">
        <v>0</v>
      </c>
      <c r="AD334" s="71">
        <v>5.4300772017537913</v>
      </c>
      <c r="AE334" s="72"/>
      <c r="AF334" s="71"/>
      <c r="AG334" s="71"/>
      <c r="AH334" s="71"/>
      <c r="AI334" s="71"/>
      <c r="AJ334" s="71"/>
      <c r="AK334" s="71"/>
      <c r="AL334" s="71"/>
      <c r="AM334" s="71"/>
      <c r="AN334" s="71"/>
      <c r="AO334" s="71"/>
      <c r="AP334" s="71"/>
      <c r="AQ334" s="72"/>
      <c r="AR334" s="71">
        <v>1463</v>
      </c>
      <c r="AS334" s="71">
        <v>168</v>
      </c>
      <c r="AT334" s="71">
        <v>0</v>
      </c>
      <c r="AU334" s="71">
        <v>0</v>
      </c>
      <c r="AV334" s="71">
        <v>0</v>
      </c>
      <c r="AW334" s="71">
        <v>0</v>
      </c>
      <c r="AX334" s="71"/>
      <c r="AY334" s="72"/>
      <c r="AZ334" s="71">
        <v>5640.2000000000007</v>
      </c>
      <c r="BA334" s="71">
        <v>8615.6</v>
      </c>
      <c r="BB334" s="71">
        <v>0</v>
      </c>
      <c r="BC334" s="71">
        <v>0</v>
      </c>
      <c r="BD334" s="71">
        <v>0</v>
      </c>
      <c r="BE334" s="71">
        <v>0</v>
      </c>
      <c r="BF334" s="71"/>
      <c r="BG334" s="72"/>
      <c r="BH334" s="71">
        <v>0</v>
      </c>
      <c r="BI334" s="71">
        <v>0</v>
      </c>
      <c r="BJ334" s="71">
        <v>3.0230000000000001</v>
      </c>
      <c r="BK334" s="71">
        <v>0</v>
      </c>
      <c r="BL334" s="71">
        <v>4.3730000000000002</v>
      </c>
      <c r="BM334" s="71">
        <v>0</v>
      </c>
      <c r="BN334" s="72"/>
      <c r="BO334" s="71">
        <v>0</v>
      </c>
      <c r="BP334" s="71">
        <v>0</v>
      </c>
      <c r="BQ334" s="71">
        <v>1</v>
      </c>
      <c r="BR334" s="71">
        <v>0</v>
      </c>
      <c r="BS334" s="71">
        <v>1</v>
      </c>
      <c r="BT334" s="71">
        <v>0</v>
      </c>
      <c r="BU334"/>
      <c r="BV334" s="70">
        <v>7.3959999999999999</v>
      </c>
      <c r="BW334" s="70">
        <v>0</v>
      </c>
      <c r="BX334" s="70">
        <v>0</v>
      </c>
      <c r="BY334" s="70">
        <v>0</v>
      </c>
      <c r="BZ334" s="70">
        <v>0</v>
      </c>
      <c r="CA334" s="70">
        <v>0</v>
      </c>
      <c r="CB334" s="70">
        <v>0</v>
      </c>
      <c r="CC334" s="70">
        <v>0</v>
      </c>
      <c r="CD334" s="70">
        <v>0</v>
      </c>
    </row>
    <row r="335" spans="1:82">
      <c r="A335" s="70" t="s">
        <v>2090</v>
      </c>
      <c r="B335" s="70">
        <v>114</v>
      </c>
      <c r="C335" s="70">
        <v>12</v>
      </c>
      <c r="D335" s="70">
        <v>7</v>
      </c>
      <c r="E335" s="70">
        <v>2015</v>
      </c>
      <c r="F335" s="70" t="s">
        <v>182</v>
      </c>
      <c r="G335" s="70" t="s">
        <v>2078</v>
      </c>
      <c r="H335" s="70" t="s">
        <v>2079</v>
      </c>
      <c r="I335" s="148"/>
      <c r="J335" s="71">
        <v>132.1023690771917</v>
      </c>
      <c r="K335" s="71">
        <v>1.6782881704730379</v>
      </c>
      <c r="L335" s="71">
        <v>3.546104047961669</v>
      </c>
      <c r="M335" s="71">
        <v>87.92454850269624</v>
      </c>
      <c r="N335" s="71">
        <v>96.398907562118737</v>
      </c>
      <c r="O335" s="71">
        <v>61.446589227651955</v>
      </c>
      <c r="P335" s="71">
        <v>43.498963924419314</v>
      </c>
      <c r="Q335" s="71">
        <v>4.7278905728518597</v>
      </c>
      <c r="R335" s="71">
        <v>0</v>
      </c>
      <c r="S335" s="71">
        <v>6.1835371982383611</v>
      </c>
      <c r="T335" s="72"/>
      <c r="U335" s="71">
        <v>3402667</v>
      </c>
      <c r="V335" s="71">
        <v>812</v>
      </c>
      <c r="W335" s="71">
        <v>63</v>
      </c>
      <c r="X335" s="71">
        <v>18322</v>
      </c>
      <c r="Y335" s="71">
        <v>27009</v>
      </c>
      <c r="Z335" s="71">
        <v>35700</v>
      </c>
      <c r="AA335" s="71">
        <v>8656</v>
      </c>
      <c r="AB335" s="71">
        <v>65074</v>
      </c>
      <c r="AC335" s="71">
        <v>0</v>
      </c>
      <c r="AD335" s="71">
        <v>6.1835371982383611</v>
      </c>
      <c r="AE335" s="72"/>
      <c r="AF335" s="71">
        <v>31792340.085250288</v>
      </c>
      <c r="AG335" s="71">
        <v>1285992.123728764</v>
      </c>
      <c r="AH335" s="71">
        <v>641700.55103173107</v>
      </c>
      <c r="AI335" s="71">
        <v>115385511.78310341</v>
      </c>
      <c r="AJ335" s="71">
        <v>161028330.12788481</v>
      </c>
      <c r="AK335" s="71">
        <v>0</v>
      </c>
      <c r="AL335" s="71">
        <v>0</v>
      </c>
      <c r="AM335" s="71">
        <v>8918118.7248367928</v>
      </c>
      <c r="AN335" s="71">
        <v>0</v>
      </c>
      <c r="AO335" s="71">
        <v>0</v>
      </c>
      <c r="AP335" s="71">
        <v>319051993.39583576</v>
      </c>
      <c r="AQ335" s="72"/>
      <c r="AR335" s="71">
        <v>1563</v>
      </c>
      <c r="AS335" s="71">
        <v>235</v>
      </c>
      <c r="AT335" s="71">
        <v>0</v>
      </c>
      <c r="AU335" s="71">
        <v>0</v>
      </c>
      <c r="AV335" s="71">
        <v>0</v>
      </c>
      <c r="AW335" s="71">
        <v>0</v>
      </c>
      <c r="AX335" s="71"/>
      <c r="AY335" s="72"/>
      <c r="AZ335" s="71">
        <v>6117.3</v>
      </c>
      <c r="BA335" s="71">
        <v>10843.8</v>
      </c>
      <c r="BB335" s="71">
        <v>0</v>
      </c>
      <c r="BC335" s="71">
        <v>0</v>
      </c>
      <c r="BD335" s="71">
        <v>0</v>
      </c>
      <c r="BE335" s="71">
        <v>0</v>
      </c>
      <c r="BF335" s="71"/>
      <c r="BG335" s="72"/>
      <c r="BH335" s="71">
        <v>0</v>
      </c>
      <c r="BI335" s="71">
        <v>0</v>
      </c>
      <c r="BJ335" s="71">
        <v>4.024</v>
      </c>
      <c r="BK335" s="71">
        <v>0</v>
      </c>
      <c r="BL335" s="71">
        <v>3.4649999999999999</v>
      </c>
      <c r="BM335" s="71">
        <v>0</v>
      </c>
      <c r="BN335" s="72"/>
      <c r="BO335" s="71">
        <v>0</v>
      </c>
      <c r="BP335" s="71">
        <v>0</v>
      </c>
      <c r="BQ335" s="71">
        <v>1</v>
      </c>
      <c r="BR335" s="71">
        <v>0</v>
      </c>
      <c r="BS335" s="71">
        <v>1</v>
      </c>
      <c r="BT335" s="71">
        <v>0</v>
      </c>
      <c r="BU335"/>
      <c r="BV335" s="70">
        <v>7.4889999999999999</v>
      </c>
      <c r="BW335" s="70">
        <v>0</v>
      </c>
      <c r="BX335" s="70">
        <v>0</v>
      </c>
      <c r="BY335" s="70">
        <v>0</v>
      </c>
      <c r="BZ335" s="70">
        <v>0</v>
      </c>
      <c r="CA335" s="70">
        <v>0</v>
      </c>
      <c r="CB335" s="70">
        <v>0</v>
      </c>
      <c r="CC335" s="70">
        <v>0</v>
      </c>
      <c r="CD335" s="70">
        <v>0</v>
      </c>
    </row>
    <row r="336" spans="1:82">
      <c r="A336" s="70" t="s">
        <v>2091</v>
      </c>
      <c r="B336" s="70">
        <v>115</v>
      </c>
      <c r="C336" s="70">
        <v>13</v>
      </c>
      <c r="D336" s="70">
        <v>7</v>
      </c>
      <c r="E336" s="70">
        <v>2016</v>
      </c>
      <c r="F336" s="70" t="s">
        <v>155</v>
      </c>
      <c r="G336" s="70" t="s">
        <v>2078</v>
      </c>
      <c r="H336" s="70" t="s">
        <v>2079</v>
      </c>
      <c r="I336" s="148"/>
      <c r="J336" s="71">
        <v>165.36764500181502</v>
      </c>
      <c r="K336" s="71">
        <v>1.703455710588937</v>
      </c>
      <c r="L336" s="71">
        <v>4.9413150774338011</v>
      </c>
      <c r="M336" s="71">
        <v>90.314566272828941</v>
      </c>
      <c r="N336" s="71">
        <v>97.861130441149299</v>
      </c>
      <c r="O336" s="71">
        <v>60.955457485083414</v>
      </c>
      <c r="P336" s="71">
        <v>41.998792398020854</v>
      </c>
      <c r="Q336" s="71">
        <v>4.5474312171227877</v>
      </c>
      <c r="R336" s="71">
        <v>0</v>
      </c>
      <c r="S336" s="71">
        <v>7.3739373254088365</v>
      </c>
      <c r="T336" s="72"/>
      <c r="U336" s="71">
        <v>3941493</v>
      </c>
      <c r="V336" s="71">
        <v>812</v>
      </c>
      <c r="W336" s="71">
        <v>63</v>
      </c>
      <c r="X336" s="71">
        <v>18322</v>
      </c>
      <c r="Y336" s="71">
        <v>27013</v>
      </c>
      <c r="Z336" s="71">
        <v>35850</v>
      </c>
      <c r="AA336" s="71">
        <v>8644</v>
      </c>
      <c r="AB336" s="71">
        <v>64382</v>
      </c>
      <c r="AC336" s="71">
        <v>0</v>
      </c>
      <c r="AD336" s="71">
        <v>7.3739373254088374</v>
      </c>
      <c r="AE336" s="72"/>
      <c r="AF336" s="71">
        <v>37102272.810398102</v>
      </c>
      <c r="AG336" s="71">
        <v>1245996.5835926021</v>
      </c>
      <c r="AH336" s="71">
        <v>758258.3456908958</v>
      </c>
      <c r="AI336" s="71">
        <v>136844022.43760699</v>
      </c>
      <c r="AJ336" s="71">
        <v>145959522.52840859</v>
      </c>
      <c r="AK336" s="71">
        <v>0</v>
      </c>
      <c r="AL336" s="71">
        <v>0</v>
      </c>
      <c r="AM336" s="71">
        <v>8830137.8528473414</v>
      </c>
      <c r="AN336" s="71">
        <v>0</v>
      </c>
      <c r="AO336" s="71">
        <v>0</v>
      </c>
      <c r="AP336" s="71">
        <v>330740210.55854452</v>
      </c>
      <c r="AQ336" s="72"/>
      <c r="AR336" s="71">
        <v>1642</v>
      </c>
      <c r="AS336" s="71">
        <v>306</v>
      </c>
      <c r="AT336" s="71">
        <v>0</v>
      </c>
      <c r="AU336" s="71">
        <v>0</v>
      </c>
      <c r="AV336" s="71">
        <v>0</v>
      </c>
      <c r="AW336" s="71">
        <v>0</v>
      </c>
      <c r="AX336" s="71"/>
      <c r="AY336" s="72"/>
      <c r="AZ336" s="71">
        <v>6524.5</v>
      </c>
      <c r="BA336" s="71">
        <v>14085.8</v>
      </c>
      <c r="BB336" s="71">
        <v>0</v>
      </c>
      <c r="BC336" s="71">
        <v>0</v>
      </c>
      <c r="BD336" s="71">
        <v>0</v>
      </c>
      <c r="BE336" s="71">
        <v>0</v>
      </c>
      <c r="BF336" s="71"/>
      <c r="BG336" s="72"/>
      <c r="BH336" s="71">
        <v>0</v>
      </c>
      <c r="BI336" s="71">
        <v>0</v>
      </c>
      <c r="BJ336" s="71">
        <v>0</v>
      </c>
      <c r="BK336" s="71">
        <v>0</v>
      </c>
      <c r="BL336" s="71">
        <v>4.8860000000000001</v>
      </c>
      <c r="BM336" s="71">
        <v>0</v>
      </c>
      <c r="BN336" s="72"/>
      <c r="BO336" s="71">
        <v>0</v>
      </c>
      <c r="BP336" s="71">
        <v>0</v>
      </c>
      <c r="BQ336" s="71">
        <v>0</v>
      </c>
      <c r="BR336" s="71">
        <v>0</v>
      </c>
      <c r="BS336" s="71">
        <v>1</v>
      </c>
      <c r="BT336" s="71">
        <v>0</v>
      </c>
      <c r="BU336"/>
      <c r="BV336" s="70">
        <v>4.8860000000000001</v>
      </c>
      <c r="BW336" s="70">
        <v>0</v>
      </c>
      <c r="BX336" s="70">
        <v>0</v>
      </c>
      <c r="BY336" s="70">
        <v>0</v>
      </c>
      <c r="BZ336" s="70">
        <v>0</v>
      </c>
      <c r="CA336" s="70">
        <v>0</v>
      </c>
      <c r="CB336" s="70">
        <v>0</v>
      </c>
      <c r="CC336" s="70">
        <v>0</v>
      </c>
      <c r="CD336" s="70">
        <v>0</v>
      </c>
    </row>
    <row r="337" spans="1:82">
      <c r="A337" s="70" t="s">
        <v>2092</v>
      </c>
      <c r="B337" s="70">
        <v>116</v>
      </c>
      <c r="C337" s="70">
        <v>14</v>
      </c>
      <c r="D337" s="70">
        <v>7</v>
      </c>
      <c r="E337" s="70">
        <v>2017</v>
      </c>
      <c r="F337" s="70" t="s">
        <v>156</v>
      </c>
      <c r="G337" s="70" t="s">
        <v>2078</v>
      </c>
      <c r="H337" s="70" t="s">
        <v>2079</v>
      </c>
      <c r="I337" s="148"/>
      <c r="J337" s="71">
        <v>173.92272085243516</v>
      </c>
      <c r="K337" s="71">
        <v>1.6161174282794071</v>
      </c>
      <c r="L337" s="71">
        <v>4.5782456137590266</v>
      </c>
      <c r="M337" s="71">
        <v>65.947700495102666</v>
      </c>
      <c r="N337" s="71">
        <v>86.651137450234899</v>
      </c>
      <c r="O337" s="71">
        <v>59.972517489110047</v>
      </c>
      <c r="P337" s="71">
        <v>41.52031552411998</v>
      </c>
      <c r="Q337" s="71">
        <v>4.3569636815338502</v>
      </c>
      <c r="R337" s="71">
        <v>0</v>
      </c>
      <c r="S337" s="71">
        <v>6.56366538027721</v>
      </c>
      <c r="T337" s="72"/>
      <c r="U337" s="71">
        <v>4348580</v>
      </c>
      <c r="V337" s="71">
        <v>812</v>
      </c>
      <c r="W337" s="71">
        <v>63</v>
      </c>
      <c r="X337" s="71">
        <v>18322</v>
      </c>
      <c r="Y337" s="71">
        <v>27099</v>
      </c>
      <c r="Z337" s="71">
        <v>35857</v>
      </c>
      <c r="AA337" s="71">
        <v>8600</v>
      </c>
      <c r="AB337" s="71">
        <v>63789</v>
      </c>
      <c r="AC337" s="71">
        <v>0</v>
      </c>
      <c r="AD337" s="71">
        <v>6.56366538027721</v>
      </c>
      <c r="AE337" s="72"/>
      <c r="AF337" s="71">
        <v>39597704.387357622</v>
      </c>
      <c r="AG337" s="71">
        <v>1245694.828361433</v>
      </c>
      <c r="AH337" s="71">
        <v>938733.7276666445</v>
      </c>
      <c r="AI337" s="71">
        <v>112131311.37010521</v>
      </c>
      <c r="AJ337" s="71">
        <v>156985929.0046342</v>
      </c>
      <c r="AK337" s="71">
        <v>0</v>
      </c>
      <c r="AL337" s="71">
        <v>0</v>
      </c>
      <c r="AM337" s="71">
        <v>8762496.0470884461</v>
      </c>
      <c r="AN337" s="71">
        <v>0</v>
      </c>
      <c r="AO337" s="71">
        <v>0</v>
      </c>
      <c r="AP337" s="71">
        <v>319661869.36521357</v>
      </c>
      <c r="AQ337" s="72"/>
      <c r="AR337" s="71">
        <v>1704</v>
      </c>
      <c r="AS337" s="71">
        <v>342</v>
      </c>
      <c r="AT337" s="71">
        <v>0</v>
      </c>
      <c r="AU337" s="71">
        <v>0</v>
      </c>
      <c r="AV337" s="71">
        <v>0</v>
      </c>
      <c r="AW337" s="71">
        <v>0</v>
      </c>
      <c r="AX337" s="71"/>
      <c r="AY337" s="72"/>
      <c r="AZ337" s="71">
        <v>6840.1</v>
      </c>
      <c r="BA337" s="71">
        <v>17660.7</v>
      </c>
      <c r="BB337" s="71">
        <v>0</v>
      </c>
      <c r="BC337" s="71">
        <v>0</v>
      </c>
      <c r="BD337" s="71">
        <v>0</v>
      </c>
      <c r="BE337" s="71">
        <v>0</v>
      </c>
      <c r="BF337" s="71"/>
      <c r="BG337" s="72"/>
      <c r="BH337" s="71">
        <v>0</v>
      </c>
      <c r="BI337" s="71">
        <v>0</v>
      </c>
      <c r="BJ337" s="71">
        <v>3.298</v>
      </c>
      <c r="BK337" s="71">
        <v>0</v>
      </c>
      <c r="BL337" s="71">
        <v>5.1340000000000003</v>
      </c>
      <c r="BM337" s="71">
        <v>0</v>
      </c>
      <c r="BN337" s="72"/>
      <c r="BO337" s="71">
        <v>0</v>
      </c>
      <c r="BP337" s="71">
        <v>0</v>
      </c>
      <c r="BQ337" s="71">
        <v>1</v>
      </c>
      <c r="BR337" s="71">
        <v>0</v>
      </c>
      <c r="BS337" s="71">
        <v>1</v>
      </c>
      <c r="BT337" s="71">
        <v>0</v>
      </c>
      <c r="BU337"/>
      <c r="BV337" s="70">
        <v>8.4320000000000004</v>
      </c>
      <c r="BW337" s="70">
        <v>0</v>
      </c>
      <c r="BX337" s="70">
        <v>0</v>
      </c>
      <c r="BY337" s="70">
        <v>0</v>
      </c>
      <c r="BZ337" s="70">
        <v>0</v>
      </c>
      <c r="CA337" s="70">
        <v>0</v>
      </c>
      <c r="CB337" s="70">
        <v>0</v>
      </c>
      <c r="CC337" s="70">
        <v>0</v>
      </c>
      <c r="CD337" s="70">
        <v>0</v>
      </c>
    </row>
    <row r="338" spans="1:82">
      <c r="A338" s="70" t="s">
        <v>2093</v>
      </c>
      <c r="B338" s="70">
        <v>117</v>
      </c>
      <c r="C338" s="70">
        <v>15</v>
      </c>
      <c r="D338" s="70">
        <v>7</v>
      </c>
      <c r="E338" s="70">
        <v>2018</v>
      </c>
      <c r="F338" s="70" t="s">
        <v>183</v>
      </c>
      <c r="G338" s="70" t="s">
        <v>2078</v>
      </c>
      <c r="H338" s="70" t="s">
        <v>2079</v>
      </c>
      <c r="I338" s="148"/>
      <c r="J338" s="71">
        <v>164.91773101473734</v>
      </c>
      <c r="K338" s="71">
        <v>1.4517897567152704</v>
      </c>
      <c r="L338" s="71">
        <v>4.1532896810973172</v>
      </c>
      <c r="M338" s="71">
        <v>57.63100441872858</v>
      </c>
      <c r="N338" s="71">
        <v>65.637215971514152</v>
      </c>
      <c r="O338" s="71">
        <v>59.216658679542462</v>
      </c>
      <c r="P338" s="71">
        <v>40.705502094113825</v>
      </c>
      <c r="Q338" s="71">
        <v>3.9945136429536698</v>
      </c>
      <c r="R338" s="71">
        <v>0</v>
      </c>
      <c r="S338" s="71">
        <v>8.5482090992744837</v>
      </c>
      <c r="T338" s="72"/>
      <c r="U338" s="71">
        <v>4425146</v>
      </c>
      <c r="V338" s="71">
        <v>812</v>
      </c>
      <c r="W338" s="71">
        <v>63</v>
      </c>
      <c r="X338" s="71">
        <v>18322</v>
      </c>
      <c r="Y338" s="71">
        <v>27131</v>
      </c>
      <c r="Z338" s="71">
        <v>36083</v>
      </c>
      <c r="AA338" s="71">
        <v>8516</v>
      </c>
      <c r="AB338" s="71">
        <v>63024</v>
      </c>
      <c r="AC338" s="71">
        <v>0</v>
      </c>
      <c r="AD338" s="71">
        <v>8.5482090992744837</v>
      </c>
      <c r="AE338" s="72"/>
      <c r="AF338" s="71">
        <v>39170587.739562757</v>
      </c>
      <c r="AG338" s="71">
        <v>1108762.9083410359</v>
      </c>
      <c r="AH338" s="71">
        <v>871150.35678237001</v>
      </c>
      <c r="AI338" s="71">
        <v>109508949.44503941</v>
      </c>
      <c r="AJ338" s="71">
        <v>134566996.47647151</v>
      </c>
      <c r="AK338" s="71">
        <v>0</v>
      </c>
      <c r="AL338" s="71">
        <v>0</v>
      </c>
      <c r="AM338" s="71">
        <v>8675323.6014909595</v>
      </c>
      <c r="AN338" s="71">
        <v>0</v>
      </c>
      <c r="AO338" s="71">
        <v>0</v>
      </c>
      <c r="AP338" s="71">
        <v>293901770.52768803</v>
      </c>
      <c r="AQ338" s="72"/>
      <c r="AR338" s="71">
        <v>1794</v>
      </c>
      <c r="AS338" s="71">
        <v>374</v>
      </c>
      <c r="AT338" s="71">
        <v>0</v>
      </c>
      <c r="AU338" s="71">
        <v>0</v>
      </c>
      <c r="AV338" s="71">
        <v>0</v>
      </c>
      <c r="AW338" s="71">
        <v>0</v>
      </c>
      <c r="AX338" s="71"/>
      <c r="AY338" s="72"/>
      <c r="AZ338" s="71">
        <v>7283</v>
      </c>
      <c r="BA338" s="71">
        <v>18504</v>
      </c>
      <c r="BB338" s="71">
        <v>0</v>
      </c>
      <c r="BC338" s="71">
        <v>0</v>
      </c>
      <c r="BD338" s="71">
        <v>0</v>
      </c>
      <c r="BE338" s="71">
        <v>0</v>
      </c>
      <c r="BF338" s="71"/>
      <c r="BG338" s="72"/>
      <c r="BH338" s="71">
        <v>0</v>
      </c>
      <c r="BI338" s="71">
        <v>0</v>
      </c>
      <c r="BJ338" s="71">
        <v>3.4140000000000001</v>
      </c>
      <c r="BK338" s="71">
        <v>0</v>
      </c>
      <c r="BL338" s="71">
        <v>4.5590000000000002</v>
      </c>
      <c r="BM338" s="71">
        <v>0</v>
      </c>
      <c r="BN338" s="72"/>
      <c r="BO338" s="71">
        <v>0</v>
      </c>
      <c r="BP338" s="71">
        <v>0</v>
      </c>
      <c r="BQ338" s="71">
        <v>1</v>
      </c>
      <c r="BR338" s="71">
        <v>0</v>
      </c>
      <c r="BS338" s="71">
        <v>1</v>
      </c>
      <c r="BT338" s="71">
        <v>0</v>
      </c>
      <c r="BU338"/>
      <c r="BV338" s="70">
        <v>7.9729999999999999</v>
      </c>
      <c r="BW338" s="70">
        <v>0</v>
      </c>
      <c r="BX338" s="70">
        <v>0</v>
      </c>
      <c r="BY338" s="70">
        <v>0</v>
      </c>
      <c r="BZ338" s="70">
        <v>0</v>
      </c>
      <c r="CA338" s="70">
        <v>0</v>
      </c>
      <c r="CB338" s="70">
        <v>0</v>
      </c>
      <c r="CC338" s="70">
        <v>0</v>
      </c>
      <c r="CD338" s="70">
        <v>0</v>
      </c>
    </row>
    <row r="339" spans="1:82">
      <c r="A339" s="70" t="s">
        <v>2094</v>
      </c>
      <c r="B339" s="70">
        <v>118</v>
      </c>
      <c r="C339" s="70">
        <v>16</v>
      </c>
      <c r="D339" s="70">
        <v>7</v>
      </c>
      <c r="E339" s="70">
        <v>2019</v>
      </c>
      <c r="F339" s="70" t="s">
        <v>158</v>
      </c>
      <c r="G339" s="70" t="s">
        <v>2078</v>
      </c>
      <c r="H339" s="70" t="s">
        <v>2079</v>
      </c>
      <c r="I339" s="148"/>
      <c r="J339" s="71">
        <v>186.00650164982721</v>
      </c>
      <c r="K339" s="71">
        <v>1.3301895807603523</v>
      </c>
      <c r="L339" s="71">
        <v>4.1920180765096262</v>
      </c>
      <c r="M339" s="71">
        <v>55.624349064116508</v>
      </c>
      <c r="N339" s="71">
        <v>65.355467514262827</v>
      </c>
      <c r="O339" s="71">
        <v>57.532179735107583</v>
      </c>
      <c r="P339" s="71">
        <v>40.280461626786433</v>
      </c>
      <c r="Q339" s="71">
        <v>3.8492366542749399</v>
      </c>
      <c r="R339" s="71">
        <v>0</v>
      </c>
      <c r="S339" s="71">
        <v>10.440543332724259</v>
      </c>
      <c r="T339" s="72"/>
      <c r="U339" s="71">
        <v>4517584</v>
      </c>
      <c r="V339" s="71">
        <v>812</v>
      </c>
      <c r="W339" s="71">
        <v>63</v>
      </c>
      <c r="X339" s="71">
        <v>18322</v>
      </c>
      <c r="Y339" s="71">
        <v>27200</v>
      </c>
      <c r="Z339" s="71">
        <v>36019</v>
      </c>
      <c r="AA339" s="71">
        <v>8364</v>
      </c>
      <c r="AB339" s="71">
        <v>62376</v>
      </c>
      <c r="AC339" s="71">
        <v>0</v>
      </c>
      <c r="AD339" s="71">
        <v>10.44054333272426</v>
      </c>
      <c r="AE339" s="72"/>
      <c r="AF339" s="71">
        <v>41503892.99348364</v>
      </c>
      <c r="AG339" s="71">
        <v>1075785.371455265</v>
      </c>
      <c r="AH339" s="71">
        <v>959103.24731497176</v>
      </c>
      <c r="AI339" s="71">
        <v>107450476.97819319</v>
      </c>
      <c r="AJ339" s="71">
        <v>129853983.04050151</v>
      </c>
      <c r="AK339" s="71">
        <v>0</v>
      </c>
      <c r="AL339" s="71">
        <v>0</v>
      </c>
      <c r="AM339" s="71">
        <v>8495141.6337234043</v>
      </c>
      <c r="AN339" s="71">
        <v>0</v>
      </c>
      <c r="AO339" s="71">
        <v>0</v>
      </c>
      <c r="AP339" s="71">
        <v>289338383.26467192</v>
      </c>
      <c r="AQ339" s="72"/>
      <c r="AR339" s="71">
        <v>1894</v>
      </c>
      <c r="AS339" s="71">
        <v>421</v>
      </c>
      <c r="AT339" s="71">
        <v>0</v>
      </c>
      <c r="AU339" s="71">
        <v>0</v>
      </c>
      <c r="AV339" s="71">
        <v>0</v>
      </c>
      <c r="AW339" s="71">
        <v>0</v>
      </c>
      <c r="AX339" s="71"/>
      <c r="AY339" s="72"/>
      <c r="AZ339" s="71">
        <v>7835.6000000000049</v>
      </c>
      <c r="BA339" s="71">
        <v>22993.1</v>
      </c>
      <c r="BB339" s="71">
        <v>0</v>
      </c>
      <c r="BC339" s="71">
        <v>0</v>
      </c>
      <c r="BD339" s="71">
        <v>0</v>
      </c>
      <c r="BE339" s="71">
        <v>0</v>
      </c>
      <c r="BF339" s="71"/>
      <c r="BG339" s="72"/>
      <c r="BH339" s="71">
        <v>0</v>
      </c>
      <c r="BI339" s="71">
        <v>0</v>
      </c>
      <c r="BJ339" s="71">
        <v>6.0819999999999999</v>
      </c>
      <c r="BK339" s="71">
        <v>0</v>
      </c>
      <c r="BL339" s="71">
        <v>4.1369999999999996</v>
      </c>
      <c r="BM339" s="71">
        <v>0</v>
      </c>
      <c r="BN339" s="72"/>
      <c r="BO339" s="71">
        <v>0</v>
      </c>
      <c r="BP339" s="71">
        <v>0</v>
      </c>
      <c r="BQ339" s="71">
        <v>2</v>
      </c>
      <c r="BR339" s="71">
        <v>0</v>
      </c>
      <c r="BS339" s="71">
        <v>1</v>
      </c>
      <c r="BT339" s="71">
        <v>0</v>
      </c>
      <c r="BU339"/>
      <c r="BV339" s="70">
        <v>10.218999999999999</v>
      </c>
      <c r="BW339" s="70">
        <v>0</v>
      </c>
      <c r="BX339" s="70">
        <v>0</v>
      </c>
      <c r="BY339" s="70">
        <v>0</v>
      </c>
      <c r="BZ339" s="70">
        <v>0</v>
      </c>
      <c r="CA339" s="70">
        <v>0</v>
      </c>
      <c r="CB339" s="70">
        <v>0</v>
      </c>
      <c r="CC339" s="70">
        <v>0</v>
      </c>
      <c r="CD339" s="70">
        <v>0</v>
      </c>
    </row>
    <row r="340" spans="1:82">
      <c r="A340" s="70" t="s">
        <v>2095</v>
      </c>
      <c r="B340" s="70">
        <v>119</v>
      </c>
      <c r="C340" s="70">
        <v>17</v>
      </c>
      <c r="D340" s="70">
        <v>7</v>
      </c>
      <c r="E340" s="70">
        <v>2020</v>
      </c>
      <c r="F340" s="70" t="s">
        <v>159</v>
      </c>
      <c r="G340" s="70" t="s">
        <v>2078</v>
      </c>
      <c r="H340" s="70" t="s">
        <v>2079</v>
      </c>
      <c r="I340" s="148"/>
      <c r="J340" s="71">
        <v>164.48114652365311</v>
      </c>
      <c r="K340" s="71">
        <v>1.4448422391634725</v>
      </c>
      <c r="L340" s="71">
        <v>6.2525800251275507</v>
      </c>
      <c r="M340" s="71">
        <v>49.76867740660861</v>
      </c>
      <c r="N340" s="71">
        <v>58.495905675264318</v>
      </c>
      <c r="O340" s="71">
        <v>50.645627256852663</v>
      </c>
      <c r="P340" s="71">
        <v>37.869760006099277</v>
      </c>
      <c r="Q340" s="71">
        <v>3.6422397272448701</v>
      </c>
      <c r="R340" s="71">
        <v>0</v>
      </c>
      <c r="S340" s="71">
        <v>7.953843084916242</v>
      </c>
      <c r="T340" s="72"/>
      <c r="U340" s="71">
        <v>5032197</v>
      </c>
      <c r="V340" s="71">
        <v>728</v>
      </c>
      <c r="W340" s="71">
        <v>99</v>
      </c>
      <c r="X340" s="71">
        <v>17336</v>
      </c>
      <c r="Y340" s="71">
        <v>27326</v>
      </c>
      <c r="Z340" s="71">
        <v>36190</v>
      </c>
      <c r="AA340" s="71">
        <v>8358</v>
      </c>
      <c r="AB340" s="71">
        <v>61774</v>
      </c>
      <c r="AC340" s="71">
        <v>0</v>
      </c>
      <c r="AD340" s="71">
        <v>7.953843084916242</v>
      </c>
      <c r="AE340" s="72"/>
      <c r="AF340" s="71">
        <v>45333106.69797115</v>
      </c>
      <c r="AG340" s="71">
        <v>1066902.9022900735</v>
      </c>
      <c r="AH340" s="71">
        <v>1537822.4720795851</v>
      </c>
      <c r="AI340" s="71">
        <v>93673904.6800244</v>
      </c>
      <c r="AJ340" s="71">
        <v>116266083.77364001</v>
      </c>
      <c r="AK340" s="71"/>
      <c r="AL340" s="71"/>
      <c r="AM340" s="71">
        <v>8062193.3234546809</v>
      </c>
      <c r="AN340" s="71"/>
      <c r="AO340" s="71"/>
      <c r="AP340" s="71">
        <v>265940013.84945989</v>
      </c>
      <c r="AQ340" s="72"/>
      <c r="AR340" s="71">
        <v>1971</v>
      </c>
      <c r="AS340" s="71">
        <v>464</v>
      </c>
      <c r="AT340" s="71">
        <v>0</v>
      </c>
      <c r="AU340" s="71">
        <v>0</v>
      </c>
      <c r="AV340" s="71">
        <v>0</v>
      </c>
      <c r="AW340" s="71">
        <v>0</v>
      </c>
      <c r="AX340" s="71"/>
      <c r="AY340" s="72"/>
      <c r="AZ340" s="71">
        <v>8319.1000000000095</v>
      </c>
      <c r="BA340" s="71">
        <v>24991.40000000002</v>
      </c>
      <c r="BB340" s="71">
        <v>0</v>
      </c>
      <c r="BC340" s="71">
        <v>0</v>
      </c>
      <c r="BD340" s="71">
        <v>0</v>
      </c>
      <c r="BE340" s="71">
        <v>0</v>
      </c>
      <c r="BF340" s="71"/>
      <c r="BG340" s="72"/>
      <c r="BH340" s="71">
        <v>0</v>
      </c>
      <c r="BI340" s="71">
        <v>0</v>
      </c>
      <c r="BJ340" s="71">
        <v>6.8789999999999996</v>
      </c>
      <c r="BK340" s="71">
        <v>0</v>
      </c>
      <c r="BL340" s="71">
        <v>6.492</v>
      </c>
      <c r="BM340" s="71">
        <v>0</v>
      </c>
      <c r="BN340" s="72"/>
      <c r="BO340" s="71">
        <v>0</v>
      </c>
      <c r="BP340" s="71">
        <v>0</v>
      </c>
      <c r="BQ340" s="71">
        <v>2</v>
      </c>
      <c r="BR340" s="71">
        <v>0</v>
      </c>
      <c r="BS340" s="71">
        <v>1</v>
      </c>
      <c r="BT340" s="71">
        <v>0</v>
      </c>
      <c r="BU340"/>
      <c r="BV340" s="70">
        <v>13.371</v>
      </c>
      <c r="BW340" s="70">
        <v>0</v>
      </c>
      <c r="BX340" s="70">
        <v>0</v>
      </c>
      <c r="BY340" s="70">
        <v>0</v>
      </c>
      <c r="BZ340" s="70">
        <v>0</v>
      </c>
      <c r="CA340" s="70">
        <v>0</v>
      </c>
      <c r="CB340" s="70">
        <v>0</v>
      </c>
      <c r="CC340" s="70">
        <v>0</v>
      </c>
      <c r="CD340" s="70">
        <v>0</v>
      </c>
    </row>
    <row r="341" spans="1:82">
      <c r="A341" s="70" t="s">
        <v>2096</v>
      </c>
      <c r="B341" s="70">
        <v>119</v>
      </c>
      <c r="C341" s="70">
        <v>18</v>
      </c>
      <c r="D341" s="70">
        <v>7</v>
      </c>
      <c r="E341" s="70">
        <v>2021</v>
      </c>
      <c r="F341" s="70" t="s">
        <v>160</v>
      </c>
      <c r="G341" s="70" t="s">
        <v>2078</v>
      </c>
      <c r="H341" s="70" t="s">
        <v>2079</v>
      </c>
      <c r="I341" s="148"/>
      <c r="J341" s="71">
        <v>151.08649090923939</v>
      </c>
      <c r="K341" s="71">
        <v>1.4832266739473039</v>
      </c>
      <c r="L341" s="71">
        <v>5.0235987926819625</v>
      </c>
      <c r="M341" s="71">
        <v>48.548004330204392</v>
      </c>
      <c r="N341" s="71">
        <v>57.813527764220609</v>
      </c>
      <c r="O341" s="71">
        <v>48.969658090932754</v>
      </c>
      <c r="P341" s="71">
        <v>38.94323758554382</v>
      </c>
      <c r="Q341" s="71">
        <v>3.5627229062841499</v>
      </c>
      <c r="R341" s="71">
        <v>0</v>
      </c>
      <c r="S341" s="71">
        <v>7.9274707222867358</v>
      </c>
      <c r="T341" s="72"/>
      <c r="U341" s="71">
        <v>5009124</v>
      </c>
      <c r="V341" s="71">
        <v>728</v>
      </c>
      <c r="W341" s="71">
        <v>99</v>
      </c>
      <c r="X341" s="71">
        <v>17336</v>
      </c>
      <c r="Y341" s="71">
        <v>27376</v>
      </c>
      <c r="Z341" s="71">
        <v>36030</v>
      </c>
      <c r="AA341" s="71">
        <v>8381</v>
      </c>
      <c r="AB341" s="71">
        <v>61019</v>
      </c>
      <c r="AC341" s="71">
        <v>0</v>
      </c>
      <c r="AD341" s="71">
        <v>7.9274707222867358</v>
      </c>
      <c r="AE341" s="72"/>
      <c r="AF341" s="71">
        <v>39695751.598523453</v>
      </c>
      <c r="AG341" s="71">
        <v>1140292.2110878015</v>
      </c>
      <c r="AH341" s="71">
        <v>1194581.6171877154</v>
      </c>
      <c r="AI341" s="71">
        <v>106081975.99514957</v>
      </c>
      <c r="AJ341" s="71">
        <v>132289534.6487477</v>
      </c>
      <c r="AK341" s="71">
        <v>0</v>
      </c>
      <c r="AL341" s="71">
        <v>0</v>
      </c>
      <c r="AM341" s="71">
        <v>8009591.1701443261</v>
      </c>
      <c r="AN341" s="71">
        <v>0</v>
      </c>
      <c r="AO341" s="71">
        <v>0</v>
      </c>
      <c r="AP341" s="71">
        <v>288411727.24084055</v>
      </c>
      <c r="AQ341" s="72"/>
      <c r="AR341" s="71">
        <v>2046</v>
      </c>
      <c r="AS341" s="71">
        <v>477</v>
      </c>
      <c r="AT341" s="71">
        <v>0</v>
      </c>
      <c r="AU341" s="71">
        <v>0</v>
      </c>
      <c r="AV341" s="71">
        <v>0</v>
      </c>
      <c r="AW341" s="71">
        <v>0</v>
      </c>
      <c r="AX341" s="71"/>
      <c r="AY341" s="72"/>
      <c r="AZ341" s="71">
        <v>8799.3000000000029</v>
      </c>
      <c r="BA341" s="71">
        <v>26493.900000000031</v>
      </c>
      <c r="BB341" s="71">
        <v>0</v>
      </c>
      <c r="BC341" s="71">
        <v>0</v>
      </c>
      <c r="BD341" s="71">
        <v>0</v>
      </c>
      <c r="BE341" s="71">
        <v>0</v>
      </c>
      <c r="BF341" s="71"/>
      <c r="BG341" s="72"/>
      <c r="BH341" s="71">
        <v>0</v>
      </c>
      <c r="BI341" s="71">
        <v>0</v>
      </c>
      <c r="BJ341" s="71">
        <v>10.855</v>
      </c>
      <c r="BK341" s="71">
        <v>0</v>
      </c>
      <c r="BL341" s="71">
        <v>4.1630000000000003</v>
      </c>
      <c r="BM341" s="71">
        <v>0</v>
      </c>
      <c r="BN341" s="72"/>
      <c r="BO341" s="71">
        <v>0</v>
      </c>
      <c r="BP341" s="71">
        <v>0</v>
      </c>
      <c r="BQ341" s="71">
        <v>3</v>
      </c>
      <c r="BR341" s="71">
        <v>0</v>
      </c>
      <c r="BS341" s="71">
        <v>1</v>
      </c>
      <c r="BT341" s="71">
        <v>0</v>
      </c>
      <c r="BU341"/>
      <c r="BV341" s="70">
        <v>15.018000000000001</v>
      </c>
      <c r="BW341" s="70">
        <v>0</v>
      </c>
      <c r="BX341" s="70">
        <v>0</v>
      </c>
      <c r="BY341" s="70">
        <v>0</v>
      </c>
      <c r="BZ341" s="70">
        <v>0</v>
      </c>
      <c r="CA341" s="70">
        <v>0</v>
      </c>
      <c r="CB341" s="70">
        <v>0</v>
      </c>
      <c r="CC341" s="70">
        <v>0</v>
      </c>
      <c r="CD341" s="70">
        <v>0</v>
      </c>
    </row>
    <row r="342" spans="1:82">
      <c r="A342" s="70" t="s">
        <v>2097</v>
      </c>
      <c r="B342" s="70">
        <v>119</v>
      </c>
      <c r="C342" s="70">
        <v>19</v>
      </c>
      <c r="D342" s="70">
        <v>7</v>
      </c>
      <c r="E342" s="70">
        <v>2022</v>
      </c>
      <c r="F342" s="70" t="s">
        <v>161</v>
      </c>
      <c r="G342" s="70" t="s">
        <v>2078</v>
      </c>
      <c r="H342" s="70" t="s">
        <v>2079</v>
      </c>
      <c r="I342" s="148"/>
      <c r="J342" s="71">
        <v>117.07769821814315</v>
      </c>
      <c r="K342" s="71">
        <v>1.3860394969790144</v>
      </c>
      <c r="L342" s="71">
        <v>4.5133127432277949</v>
      </c>
      <c r="M342" s="71">
        <v>55.176719587625307</v>
      </c>
      <c r="N342" s="71">
        <v>74.545779664958559</v>
      </c>
      <c r="O342" s="71">
        <v>51.489658366186376</v>
      </c>
      <c r="P342" s="71">
        <v>38.385945718860448</v>
      </c>
      <c r="Q342" s="71">
        <v>3.549557153964646</v>
      </c>
      <c r="R342" s="71">
        <v>0</v>
      </c>
      <c r="S342" s="71">
        <v>7.2307494618905368</v>
      </c>
      <c r="T342" s="72"/>
      <c r="U342" s="71">
        <v>4627997</v>
      </c>
      <c r="V342" s="71">
        <v>728</v>
      </c>
      <c r="W342" s="71">
        <v>99</v>
      </c>
      <c r="X342" s="71">
        <v>17336</v>
      </c>
      <c r="Y342" s="71">
        <v>27481</v>
      </c>
      <c r="Z342" s="71">
        <v>35994</v>
      </c>
      <c r="AA342" s="71">
        <v>8387</v>
      </c>
      <c r="AB342" s="71">
        <v>60295</v>
      </c>
      <c r="AC342" s="71">
        <v>0</v>
      </c>
      <c r="AD342" s="71">
        <v>7.2307494618905368</v>
      </c>
      <c r="AE342" s="72"/>
      <c r="AF342" s="71">
        <v>36127221.919768088</v>
      </c>
      <c r="AG342" s="71">
        <v>1114331.5519885593</v>
      </c>
      <c r="AH342" s="71">
        <v>1293251.7174019625</v>
      </c>
      <c r="AI342" s="71">
        <v>102911545.21185489</v>
      </c>
      <c r="AJ342" s="71">
        <v>153076260.32627702</v>
      </c>
      <c r="AK342" s="71">
        <v>0</v>
      </c>
      <c r="AL342" s="71">
        <v>0</v>
      </c>
      <c r="AM342" s="71">
        <v>7785730.2162770331</v>
      </c>
      <c r="AN342" s="71">
        <v>0</v>
      </c>
      <c r="AO342" s="71">
        <v>0</v>
      </c>
      <c r="AP342" s="71">
        <v>302308340.94356751</v>
      </c>
      <c r="AQ342" s="72"/>
      <c r="AR342" s="71">
        <v>2148</v>
      </c>
      <c r="AS342" s="71">
        <v>488</v>
      </c>
      <c r="AT342" s="71">
        <v>0</v>
      </c>
      <c r="AU342" s="71">
        <v>0</v>
      </c>
      <c r="AV342" s="71">
        <v>0</v>
      </c>
      <c r="AW342" s="71">
        <v>0</v>
      </c>
      <c r="AX342" s="71"/>
      <c r="AY342" s="72"/>
      <c r="AZ342" s="71">
        <v>9449.1999999999916</v>
      </c>
      <c r="BA342" s="71">
        <v>27127.400000000027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2098</v>
      </c>
      <c r="B343" s="70">
        <v>119</v>
      </c>
      <c r="C343" s="70">
        <v>20</v>
      </c>
      <c r="D343" s="70">
        <v>7</v>
      </c>
      <c r="E343" s="70">
        <v>2023</v>
      </c>
      <c r="F343" s="70" t="s">
        <v>1539</v>
      </c>
      <c r="G343" s="70" t="s">
        <v>2078</v>
      </c>
      <c r="H343" s="70" t="s">
        <v>2079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2250</v>
      </c>
      <c r="AS343" s="71">
        <v>495</v>
      </c>
      <c r="AT343" s="71">
        <v>0</v>
      </c>
      <c r="AU343" s="71">
        <v>0</v>
      </c>
      <c r="AV343" s="71">
        <v>0</v>
      </c>
      <c r="AW343" s="71">
        <v>0</v>
      </c>
      <c r="AX343" s="71"/>
      <c r="AY343" s="72"/>
      <c r="AZ343" s="71">
        <v>10038.899999999976</v>
      </c>
      <c r="BA343" s="71">
        <v>29097.600000000028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2099</v>
      </c>
      <c r="B344" s="70">
        <v>119</v>
      </c>
      <c r="C344" s="70">
        <v>21</v>
      </c>
      <c r="D344" s="70">
        <v>7</v>
      </c>
      <c r="E344" s="70">
        <v>2024</v>
      </c>
      <c r="F344" s="70" t="s">
        <v>1554</v>
      </c>
      <c r="G344" s="70" t="s">
        <v>2078</v>
      </c>
      <c r="H344" s="70" t="s">
        <v>2079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2100</v>
      </c>
      <c r="B345" s="70">
        <v>69</v>
      </c>
      <c r="C345" s="70">
        <v>1</v>
      </c>
      <c r="D345" s="70">
        <v>5</v>
      </c>
      <c r="E345" s="70">
        <v>1990</v>
      </c>
      <c r="F345" s="70" t="s">
        <v>787</v>
      </c>
      <c r="G345" s="70" t="s">
        <v>2101</v>
      </c>
      <c r="H345" s="70" t="s">
        <v>2102</v>
      </c>
      <c r="I345" s="148"/>
      <c r="J345" s="71">
        <v>2421.731355361846</v>
      </c>
      <c r="K345" s="71">
        <v>15.023375603050891</v>
      </c>
      <c r="L345" s="71">
        <v>3.163399826745672</v>
      </c>
      <c r="M345" s="71">
        <v>53.290767275855963</v>
      </c>
      <c r="N345" s="71">
        <v>83.475462336440557</v>
      </c>
      <c r="O345" s="71">
        <v>51.58861350855161</v>
      </c>
      <c r="P345" s="71">
        <v>53.065944470350139</v>
      </c>
      <c r="Q345" s="71">
        <v>4.2792804948641097</v>
      </c>
      <c r="R345" s="71">
        <v>12.8754897542976</v>
      </c>
      <c r="S345" s="71">
        <v>4.1906942019857354</v>
      </c>
      <c r="T345" s="72"/>
      <c r="U345" s="71">
        <v>43518465</v>
      </c>
      <c r="V345" s="71">
        <v>2784</v>
      </c>
      <c r="W345" s="71">
        <v>29</v>
      </c>
      <c r="X345" s="71">
        <v>16362</v>
      </c>
      <c r="Y345" s="71">
        <v>22686</v>
      </c>
      <c r="Z345" s="71">
        <v>21219</v>
      </c>
      <c r="AA345" s="71">
        <v>12885</v>
      </c>
      <c r="AB345" s="71">
        <v>69481</v>
      </c>
      <c r="AC345" s="71">
        <v>2230058</v>
      </c>
      <c r="AD345" s="71">
        <v>4.1906942019857354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2103</v>
      </c>
      <c r="B346" s="70">
        <v>70</v>
      </c>
      <c r="C346" s="70">
        <v>2</v>
      </c>
      <c r="D346" s="70">
        <v>5</v>
      </c>
      <c r="E346" s="70">
        <v>2005</v>
      </c>
      <c r="F346" s="70" t="s">
        <v>789</v>
      </c>
      <c r="G346" s="70" t="s">
        <v>2101</v>
      </c>
      <c r="H346" s="70" t="s">
        <v>2102</v>
      </c>
      <c r="I346" s="148"/>
      <c r="J346" s="71">
        <v>2450.7859333697779</v>
      </c>
      <c r="K346" s="71">
        <v>12.95563896966947</v>
      </c>
      <c r="L346" s="71">
        <v>14.89412119170624</v>
      </c>
      <c r="M346" s="71">
        <v>103.3973652757717</v>
      </c>
      <c r="N346" s="71">
        <v>129.53917272987761</v>
      </c>
      <c r="O346" s="71">
        <v>76.593697495886701</v>
      </c>
      <c r="P346" s="71">
        <v>50.734186132557262</v>
      </c>
      <c r="Q346" s="71">
        <v>3.95267935217047</v>
      </c>
      <c r="R346" s="71">
        <v>11.473427014227051</v>
      </c>
      <c r="S346" s="71">
        <v>11.04595557</v>
      </c>
      <c r="T346" s="72"/>
      <c r="U346" s="71">
        <v>58667542</v>
      </c>
      <c r="V346" s="71">
        <v>2600</v>
      </c>
      <c r="W346" s="71">
        <v>149</v>
      </c>
      <c r="X346" s="71">
        <v>14816</v>
      </c>
      <c r="Y346" s="71">
        <v>27043</v>
      </c>
      <c r="Z346" s="71">
        <v>36456</v>
      </c>
      <c r="AA346" s="71">
        <v>10089</v>
      </c>
      <c r="AB346" s="71">
        <v>67092</v>
      </c>
      <c r="AC346" s="71">
        <v>2028838</v>
      </c>
      <c r="AD346" s="71">
        <v>11.04595557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2104</v>
      </c>
      <c r="B347" s="70">
        <v>71</v>
      </c>
      <c r="C347" s="70">
        <v>3</v>
      </c>
      <c r="D347" s="70">
        <v>5</v>
      </c>
      <c r="E347" s="70">
        <v>2006</v>
      </c>
      <c r="F347" s="70" t="s">
        <v>790</v>
      </c>
      <c r="G347" s="70" t="s">
        <v>2101</v>
      </c>
      <c r="H347" s="70" t="s">
        <v>2102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2105</v>
      </c>
      <c r="B348" s="70">
        <v>72</v>
      </c>
      <c r="C348" s="70">
        <v>4</v>
      </c>
      <c r="D348" s="70">
        <v>5</v>
      </c>
      <c r="E348" s="70">
        <v>2007</v>
      </c>
      <c r="F348" s="70" t="s">
        <v>791</v>
      </c>
      <c r="G348" s="70" t="s">
        <v>2101</v>
      </c>
      <c r="H348" s="70" t="s">
        <v>2102</v>
      </c>
      <c r="I348" s="148"/>
      <c r="J348" s="71">
        <v>2822.821917191844</v>
      </c>
      <c r="K348" s="71">
        <v>8.974837212884621</v>
      </c>
      <c r="L348" s="71">
        <v>21.178399641186839</v>
      </c>
      <c r="M348" s="71">
        <v>108.8288128729578</v>
      </c>
      <c r="N348" s="71">
        <v>120.2095783116084</v>
      </c>
      <c r="O348" s="71">
        <v>74.483931902851836</v>
      </c>
      <c r="P348" s="71">
        <v>49.007094035491569</v>
      </c>
      <c r="Q348" s="71">
        <v>4.1229185108173603</v>
      </c>
      <c r="R348" s="71">
        <v>12.105013246837579</v>
      </c>
      <c r="S348" s="71">
        <v>10.822597716000001</v>
      </c>
      <c r="T348" s="72"/>
      <c r="U348" s="71">
        <v>78161029</v>
      </c>
      <c r="V348" s="71">
        <v>2287</v>
      </c>
      <c r="W348" s="71">
        <v>201</v>
      </c>
      <c r="X348" s="71">
        <v>17562</v>
      </c>
      <c r="Y348" s="71">
        <v>27267</v>
      </c>
      <c r="Z348" s="71">
        <v>36854</v>
      </c>
      <c r="AA348" s="71">
        <v>9597</v>
      </c>
      <c r="AB348" s="71">
        <v>66281</v>
      </c>
      <c r="AC348" s="71">
        <v>2201938</v>
      </c>
      <c r="AD348" s="71">
        <v>10.822597716000001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2106</v>
      </c>
      <c r="B349" s="70">
        <v>73</v>
      </c>
      <c r="C349" s="70">
        <v>5</v>
      </c>
      <c r="D349" s="70">
        <v>5</v>
      </c>
      <c r="E349" s="70">
        <v>2008</v>
      </c>
      <c r="F349" s="70" t="s">
        <v>792</v>
      </c>
      <c r="G349" s="1064" t="s">
        <v>2101</v>
      </c>
      <c r="H349" s="70" t="s">
        <v>2102</v>
      </c>
      <c r="I349" s="148"/>
      <c r="J349" s="71">
        <v>2751.9051868957731</v>
      </c>
      <c r="K349" s="71">
        <v>7.1430542224631486</v>
      </c>
      <c r="L349" s="71">
        <v>17.177946922707619</v>
      </c>
      <c r="M349" s="71">
        <v>112.2778798900634</v>
      </c>
      <c r="N349" s="71">
        <v>124.08162252207789</v>
      </c>
      <c r="O349" s="71">
        <v>72.413259044586937</v>
      </c>
      <c r="P349" s="71">
        <v>47.206810023475562</v>
      </c>
      <c r="Q349" s="71">
        <v>4.0393734349235304</v>
      </c>
      <c r="R349" s="71">
        <v>11.820040405489181</v>
      </c>
      <c r="S349" s="71">
        <v>7.9211749896500008</v>
      </c>
      <c r="T349" s="72"/>
      <c r="U349" s="71">
        <v>84668666</v>
      </c>
      <c r="V349" s="71">
        <v>2287</v>
      </c>
      <c r="W349" s="71">
        <v>201</v>
      </c>
      <c r="X349" s="71">
        <v>17562</v>
      </c>
      <c r="Y349" s="71">
        <v>27518</v>
      </c>
      <c r="Z349" s="71">
        <v>37087</v>
      </c>
      <c r="AA349" s="71">
        <v>9255</v>
      </c>
      <c r="AB349" s="71">
        <v>66006</v>
      </c>
      <c r="AC349" s="71">
        <v>2232643</v>
      </c>
      <c r="AD349" s="71">
        <v>7.9211749896500008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2107</v>
      </c>
      <c r="B350" s="70">
        <v>74</v>
      </c>
      <c r="C350" s="70">
        <v>6</v>
      </c>
      <c r="D350" s="70">
        <v>5</v>
      </c>
      <c r="E350" s="70">
        <v>2009</v>
      </c>
      <c r="F350" s="70" t="s">
        <v>176</v>
      </c>
      <c r="G350" s="1064" t="s">
        <v>2101</v>
      </c>
      <c r="H350" s="70" t="s">
        <v>2102</v>
      </c>
      <c r="I350" s="148"/>
      <c r="J350" s="71">
        <v>2266.4029357799359</v>
      </c>
      <c r="K350" s="71">
        <v>6.7107266537069918</v>
      </c>
      <c r="L350" s="71">
        <v>21.07900922319115</v>
      </c>
      <c r="M350" s="71">
        <v>106.6627952674631</v>
      </c>
      <c r="N350" s="71">
        <v>109.21733154492659</v>
      </c>
      <c r="O350" s="71">
        <v>73.935102280042898</v>
      </c>
      <c r="P350" s="71">
        <v>44.621711224721551</v>
      </c>
      <c r="Q350" s="71">
        <v>3.8306028228951101</v>
      </c>
      <c r="R350" s="71">
        <v>9.5735924572365771</v>
      </c>
      <c r="S350" s="71">
        <v>8.7879641389500005</v>
      </c>
      <c r="T350" s="72"/>
      <c r="U350" s="71">
        <v>53772002</v>
      </c>
      <c r="V350" s="71">
        <v>2201</v>
      </c>
      <c r="W350" s="71">
        <v>368</v>
      </c>
      <c r="X350" s="71">
        <v>18250</v>
      </c>
      <c r="Y350" s="71">
        <v>27730</v>
      </c>
      <c r="Z350" s="71">
        <v>37376</v>
      </c>
      <c r="AA350" s="71">
        <v>8981</v>
      </c>
      <c r="AB350" s="71">
        <v>65708</v>
      </c>
      <c r="AC350" s="71">
        <v>1764161</v>
      </c>
      <c r="AD350" s="71">
        <v>8.7879641389500005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606.32000000000005</v>
      </c>
      <c r="BK350" s="71">
        <v>1332.2829999999999</v>
      </c>
      <c r="BL350" s="71">
        <v>15.18</v>
      </c>
      <c r="BM350" s="71">
        <v>0</v>
      </c>
      <c r="BN350" s="72"/>
      <c r="BO350" s="71">
        <v>0</v>
      </c>
      <c r="BP350" s="71">
        <v>0</v>
      </c>
      <c r="BQ350" s="71">
        <v>14</v>
      </c>
      <c r="BR350" s="71">
        <v>2</v>
      </c>
      <c r="BS350" s="71">
        <v>3</v>
      </c>
      <c r="BT350" s="71">
        <v>0</v>
      </c>
      <c r="BU350"/>
      <c r="BV350" s="70">
        <v>1862.2929999999999</v>
      </c>
      <c r="BW350" s="70">
        <v>0</v>
      </c>
      <c r="BX350" s="70">
        <v>76.206999999999994</v>
      </c>
      <c r="BY350" s="70">
        <v>0</v>
      </c>
      <c r="BZ350" s="70">
        <v>15.282999999999999</v>
      </c>
      <c r="CA350" s="70">
        <v>0</v>
      </c>
      <c r="CB350" s="70">
        <v>0</v>
      </c>
      <c r="CC350" s="70">
        <v>0</v>
      </c>
      <c r="CD350" s="70">
        <v>0</v>
      </c>
    </row>
    <row r="351" spans="1:82">
      <c r="A351" s="70" t="s">
        <v>2108</v>
      </c>
      <c r="B351" s="70">
        <v>75</v>
      </c>
      <c r="C351" s="70">
        <v>7</v>
      </c>
      <c r="D351" s="70">
        <v>5</v>
      </c>
      <c r="E351" s="70">
        <v>2010</v>
      </c>
      <c r="F351" s="70" t="s">
        <v>177</v>
      </c>
      <c r="G351" s="70" t="s">
        <v>2101</v>
      </c>
      <c r="H351" s="70" t="s">
        <v>2102</v>
      </c>
      <c r="I351" s="148"/>
      <c r="J351" s="71">
        <v>2208.536869822467</v>
      </c>
      <c r="K351" s="71">
        <v>8.3438557809662495</v>
      </c>
      <c r="L351" s="71">
        <v>19.526506734957881</v>
      </c>
      <c r="M351" s="71">
        <v>121.98915052530801</v>
      </c>
      <c r="N351" s="71">
        <v>133.5639958234938</v>
      </c>
      <c r="O351" s="71">
        <v>73.591160764781961</v>
      </c>
      <c r="P351" s="71">
        <v>44.903446749128413</v>
      </c>
      <c r="Q351" s="71">
        <v>3.9820928547565901</v>
      </c>
      <c r="R351" s="71">
        <v>13.29460038875682</v>
      </c>
      <c r="S351" s="71">
        <v>8.3634881947200004</v>
      </c>
      <c r="T351" s="72"/>
      <c r="U351" s="71">
        <v>55757104</v>
      </c>
      <c r="V351" s="71">
        <v>2201</v>
      </c>
      <c r="W351" s="71">
        <v>368</v>
      </c>
      <c r="X351" s="71">
        <v>18250</v>
      </c>
      <c r="Y351" s="71">
        <v>27900</v>
      </c>
      <c r="Z351" s="71">
        <v>37375</v>
      </c>
      <c r="AA351" s="71">
        <v>8812</v>
      </c>
      <c r="AB351" s="71">
        <v>65453</v>
      </c>
      <c r="AC351" s="71">
        <v>2321617</v>
      </c>
      <c r="AD351" s="71">
        <v>8.3634881947200004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742.97500000000002</v>
      </c>
      <c r="BK351" s="71">
        <v>1387.2260000000001</v>
      </c>
      <c r="BL351" s="71">
        <v>26.381</v>
      </c>
      <c r="BM351" s="71">
        <v>0</v>
      </c>
      <c r="BN351" s="72"/>
      <c r="BO351" s="71">
        <v>0</v>
      </c>
      <c r="BP351" s="71">
        <v>0</v>
      </c>
      <c r="BQ351" s="71">
        <v>15</v>
      </c>
      <c r="BR351" s="71">
        <v>2</v>
      </c>
      <c r="BS351" s="71">
        <v>4</v>
      </c>
      <c r="BT351" s="71">
        <v>0</v>
      </c>
      <c r="BU351"/>
      <c r="BV351" s="70">
        <v>1971.67</v>
      </c>
      <c r="BW351" s="70">
        <v>0</v>
      </c>
      <c r="BX351" s="70">
        <v>167.68600000000001</v>
      </c>
      <c r="BY351" s="70">
        <v>0</v>
      </c>
      <c r="BZ351" s="70">
        <v>17.225999999999999</v>
      </c>
      <c r="CA351" s="70">
        <v>0</v>
      </c>
      <c r="CB351" s="70">
        <v>0</v>
      </c>
      <c r="CC351" s="70">
        <v>0</v>
      </c>
      <c r="CD351" s="70">
        <v>0</v>
      </c>
    </row>
    <row r="352" spans="1:82">
      <c r="A352" s="70" t="s">
        <v>2109</v>
      </c>
      <c r="B352" s="70">
        <v>76</v>
      </c>
      <c r="C352" s="70">
        <v>8</v>
      </c>
      <c r="D352" s="70">
        <v>5</v>
      </c>
      <c r="E352" s="70">
        <v>2011</v>
      </c>
      <c r="F352" s="70" t="s">
        <v>178</v>
      </c>
      <c r="G352" s="70" t="s">
        <v>2101</v>
      </c>
      <c r="H352" s="70" t="s">
        <v>2102</v>
      </c>
      <c r="I352" s="148"/>
      <c r="J352" s="71">
        <v>2764.515896417126</v>
      </c>
      <c r="K352" s="71">
        <v>11.085938028736759</v>
      </c>
      <c r="L352" s="71">
        <v>19.089556134303781</v>
      </c>
      <c r="M352" s="71">
        <v>111.7978466550951</v>
      </c>
      <c r="N352" s="71">
        <v>127.1489312274917</v>
      </c>
      <c r="O352" s="71">
        <v>72.531294990816079</v>
      </c>
      <c r="P352" s="71">
        <v>42.957561625255074</v>
      </c>
      <c r="Q352" s="71">
        <v>4.5631217891984299</v>
      </c>
      <c r="R352" s="71">
        <v>11.31688543845104</v>
      </c>
      <c r="S352" s="71">
        <v>9.5645944069999977</v>
      </c>
      <c r="T352" s="72"/>
      <c r="U352" s="71">
        <v>73497911</v>
      </c>
      <c r="V352" s="71">
        <v>2201</v>
      </c>
      <c r="W352" s="71">
        <v>368</v>
      </c>
      <c r="X352" s="71">
        <v>18250</v>
      </c>
      <c r="Y352" s="71">
        <v>27953</v>
      </c>
      <c r="Z352" s="71">
        <v>37637</v>
      </c>
      <c r="AA352" s="71">
        <v>8681</v>
      </c>
      <c r="AB352" s="71">
        <v>65023</v>
      </c>
      <c r="AC352" s="71">
        <v>1972983</v>
      </c>
      <c r="AD352" s="71">
        <v>9.5645944069999977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694.88800000000003</v>
      </c>
      <c r="BK352" s="71">
        <v>1405.752</v>
      </c>
      <c r="BL352" s="71">
        <v>23.697000000000003</v>
      </c>
      <c r="BM352" s="71">
        <v>0</v>
      </c>
      <c r="BN352" s="72"/>
      <c r="BO352" s="71">
        <v>0</v>
      </c>
      <c r="BP352" s="71">
        <v>0</v>
      </c>
      <c r="BQ352" s="71">
        <v>17</v>
      </c>
      <c r="BR352" s="71">
        <v>2</v>
      </c>
      <c r="BS352" s="71">
        <v>4</v>
      </c>
      <c r="BT352" s="71">
        <v>0</v>
      </c>
      <c r="BU352"/>
      <c r="BV352" s="70">
        <v>2005.617</v>
      </c>
      <c r="BW352" s="70">
        <v>0</v>
      </c>
      <c r="BX352" s="70">
        <v>103.497</v>
      </c>
      <c r="BY352" s="70">
        <v>0</v>
      </c>
      <c r="BZ352" s="70">
        <v>15.223000000000001</v>
      </c>
      <c r="CA352" s="70">
        <v>0</v>
      </c>
      <c r="CB352" s="70">
        <v>0</v>
      </c>
      <c r="CC352" s="70">
        <v>0</v>
      </c>
      <c r="CD352" s="70">
        <v>0</v>
      </c>
    </row>
    <row r="353" spans="1:82">
      <c r="A353" s="70" t="s">
        <v>2110</v>
      </c>
      <c r="B353" s="70">
        <v>77</v>
      </c>
      <c r="C353" s="70">
        <v>9</v>
      </c>
      <c r="D353" s="70">
        <v>5</v>
      </c>
      <c r="E353" s="70">
        <v>2012</v>
      </c>
      <c r="F353" s="70" t="s">
        <v>179</v>
      </c>
      <c r="G353" s="70" t="s">
        <v>2101</v>
      </c>
      <c r="H353" s="70" t="s">
        <v>2102</v>
      </c>
      <c r="I353" s="148"/>
      <c r="J353" s="71">
        <v>2685.0893180763992</v>
      </c>
      <c r="K353" s="71">
        <v>10.71057478976792</v>
      </c>
      <c r="L353" s="71">
        <v>18.679077562512202</v>
      </c>
      <c r="M353" s="71">
        <v>112.4508130579524</v>
      </c>
      <c r="N353" s="71">
        <v>137.90387805533729</v>
      </c>
      <c r="O353" s="71">
        <v>73.176543311553189</v>
      </c>
      <c r="P353" s="71">
        <v>42.301202082826336</v>
      </c>
      <c r="Q353" s="71">
        <v>4.9769538544551901</v>
      </c>
      <c r="R353" s="71">
        <v>13.840435245492101</v>
      </c>
      <c r="S353" s="71">
        <v>8.4513849820600022</v>
      </c>
      <c r="T353" s="72"/>
      <c r="U353" s="71">
        <v>71773669</v>
      </c>
      <c r="V353" s="71">
        <v>2201</v>
      </c>
      <c r="W353" s="71">
        <v>368</v>
      </c>
      <c r="X353" s="71">
        <v>18250</v>
      </c>
      <c r="Y353" s="71">
        <v>28465</v>
      </c>
      <c r="Z353" s="71">
        <v>38273</v>
      </c>
      <c r="AA353" s="71">
        <v>8500</v>
      </c>
      <c r="AB353" s="71">
        <v>65275</v>
      </c>
      <c r="AC353" s="71">
        <v>2350441</v>
      </c>
      <c r="AD353" s="71">
        <v>8.4513849820600022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728.55899999999997</v>
      </c>
      <c r="BK353" s="71">
        <v>1374.085</v>
      </c>
      <c r="BL353" s="71">
        <v>17.667000000000002</v>
      </c>
      <c r="BM353" s="71">
        <v>0</v>
      </c>
      <c r="BN353" s="72"/>
      <c r="BO353" s="71">
        <v>0</v>
      </c>
      <c r="BP353" s="71">
        <v>0</v>
      </c>
      <c r="BQ353" s="71">
        <v>18</v>
      </c>
      <c r="BR353" s="71">
        <v>2</v>
      </c>
      <c r="BS353" s="71">
        <v>3</v>
      </c>
      <c r="BT353" s="71">
        <v>0</v>
      </c>
      <c r="BU353"/>
      <c r="BV353" s="70">
        <v>1958.721</v>
      </c>
      <c r="BW353" s="70">
        <v>0</v>
      </c>
      <c r="BX353" s="70">
        <v>144.32400000000001</v>
      </c>
      <c r="BY353" s="70">
        <v>0</v>
      </c>
      <c r="BZ353" s="70">
        <v>17.265999999999998</v>
      </c>
      <c r="CA353" s="70">
        <v>0</v>
      </c>
      <c r="CB353" s="70">
        <v>0</v>
      </c>
      <c r="CC353" s="70">
        <v>0</v>
      </c>
      <c r="CD353" s="70">
        <v>0</v>
      </c>
    </row>
    <row r="354" spans="1:82">
      <c r="A354" s="70" t="s">
        <v>2111</v>
      </c>
      <c r="B354" s="70">
        <v>78</v>
      </c>
      <c r="C354" s="70">
        <v>10</v>
      </c>
      <c r="D354" s="70">
        <v>5</v>
      </c>
      <c r="E354" s="70">
        <v>2013</v>
      </c>
      <c r="F354" s="70" t="s">
        <v>180</v>
      </c>
      <c r="G354" s="70" t="s">
        <v>2101</v>
      </c>
      <c r="H354" s="70" t="s">
        <v>2102</v>
      </c>
      <c r="I354" s="148"/>
      <c r="J354" s="71">
        <v>2957.6470363094568</v>
      </c>
      <c r="K354" s="71">
        <v>7.0765393545955524</v>
      </c>
      <c r="L354" s="71">
        <v>18.46830327117085</v>
      </c>
      <c r="M354" s="71">
        <v>108.7303899797563</v>
      </c>
      <c r="N354" s="71">
        <v>141.85101500569971</v>
      </c>
      <c r="O354" s="71">
        <v>70.488244138495745</v>
      </c>
      <c r="P354" s="71">
        <v>41.886126468255263</v>
      </c>
      <c r="Q354" s="71">
        <v>5.0248965462243698</v>
      </c>
      <c r="R354" s="71">
        <v>12.76476985729774</v>
      </c>
      <c r="S354" s="71">
        <v>8.2546165175199988</v>
      </c>
      <c r="T354" s="72"/>
      <c r="U354" s="71">
        <v>88439406</v>
      </c>
      <c r="V354" s="71">
        <v>2201</v>
      </c>
      <c r="W354" s="71">
        <v>368</v>
      </c>
      <c r="X354" s="71">
        <v>18250</v>
      </c>
      <c r="Y354" s="71">
        <v>28452</v>
      </c>
      <c r="Z354" s="71">
        <v>38513</v>
      </c>
      <c r="AA354" s="71">
        <v>8385</v>
      </c>
      <c r="AB354" s="71">
        <v>64959</v>
      </c>
      <c r="AC354" s="71">
        <v>2116039</v>
      </c>
      <c r="AD354" s="71">
        <v>8.2546165175199988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834.78800000000001</v>
      </c>
      <c r="BK354" s="71">
        <v>1409.6310000000001</v>
      </c>
      <c r="BL354" s="71">
        <v>17.391999999999999</v>
      </c>
      <c r="BM354" s="71">
        <v>0</v>
      </c>
      <c r="BN354" s="72"/>
      <c r="BO354" s="71">
        <v>0</v>
      </c>
      <c r="BP354" s="71">
        <v>0</v>
      </c>
      <c r="BQ354" s="71">
        <v>18</v>
      </c>
      <c r="BR354" s="71">
        <v>2</v>
      </c>
      <c r="BS354" s="71">
        <v>3</v>
      </c>
      <c r="BT354" s="71">
        <v>0</v>
      </c>
      <c r="BU354"/>
      <c r="BV354" s="70">
        <v>2072.922</v>
      </c>
      <c r="BW354" s="70">
        <v>0</v>
      </c>
      <c r="BX354" s="70">
        <v>173.464</v>
      </c>
      <c r="BY354" s="70">
        <v>0</v>
      </c>
      <c r="BZ354" s="70">
        <v>15.425000000000001</v>
      </c>
      <c r="CA354" s="70">
        <v>0</v>
      </c>
      <c r="CB354" s="70">
        <v>0</v>
      </c>
      <c r="CC354" s="70">
        <v>0</v>
      </c>
      <c r="CD354" s="70">
        <v>0</v>
      </c>
    </row>
    <row r="355" spans="1:82">
      <c r="A355" s="70" t="s">
        <v>2112</v>
      </c>
      <c r="B355" s="70">
        <v>79</v>
      </c>
      <c r="C355" s="70">
        <v>11</v>
      </c>
      <c r="D355" s="70">
        <v>5</v>
      </c>
      <c r="E355" s="70">
        <v>2014</v>
      </c>
      <c r="F355" s="70" t="s">
        <v>181</v>
      </c>
      <c r="G355" s="70" t="s">
        <v>2101</v>
      </c>
      <c r="H355" s="70" t="s">
        <v>2102</v>
      </c>
      <c r="I355" s="148"/>
      <c r="J355" s="71">
        <v>3098.328201830423</v>
      </c>
      <c r="K355" s="71">
        <v>6.0750699745554897</v>
      </c>
      <c r="L355" s="71">
        <v>15.647366941421399</v>
      </c>
      <c r="M355" s="71">
        <v>100.7351520936151</v>
      </c>
      <c r="N355" s="71">
        <v>136.00480017651839</v>
      </c>
      <c r="O355" s="71">
        <v>67.562277456586628</v>
      </c>
      <c r="P355" s="71">
        <v>41.83269238724418</v>
      </c>
      <c r="Q355" s="71">
        <v>4.79429645053514</v>
      </c>
      <c r="R355" s="71">
        <v>11.46379180152273</v>
      </c>
      <c r="S355" s="71">
        <v>8.2915095969500001</v>
      </c>
      <c r="T355" s="72"/>
      <c r="U355" s="71">
        <v>90041009</v>
      </c>
      <c r="V355" s="71">
        <v>1900</v>
      </c>
      <c r="W355" s="71">
        <v>374</v>
      </c>
      <c r="X355" s="71">
        <v>17057</v>
      </c>
      <c r="Y355" s="71">
        <v>28557</v>
      </c>
      <c r="Z355" s="71">
        <v>38879</v>
      </c>
      <c r="AA355" s="71">
        <v>8331</v>
      </c>
      <c r="AB355" s="71">
        <v>64598</v>
      </c>
      <c r="AC355" s="71">
        <v>1906349</v>
      </c>
      <c r="AD355" s="71">
        <v>8.2915095969500001</v>
      </c>
      <c r="AE355" s="72"/>
      <c r="AF355" s="71"/>
      <c r="AG355" s="71"/>
      <c r="AH355" s="71"/>
      <c r="AI355" s="71"/>
      <c r="AJ355" s="71"/>
      <c r="AK355" s="71"/>
      <c r="AL355" s="71"/>
      <c r="AM355" s="71"/>
      <c r="AN355" s="71"/>
      <c r="AO355" s="71"/>
      <c r="AP355" s="71"/>
      <c r="AQ355" s="72"/>
      <c r="AR355" s="71">
        <v>1570</v>
      </c>
      <c r="AS355" s="71">
        <v>202</v>
      </c>
      <c r="AT355" s="71">
        <v>0</v>
      </c>
      <c r="AU355" s="71">
        <v>0</v>
      </c>
      <c r="AV355" s="71">
        <v>0</v>
      </c>
      <c r="AW355" s="71">
        <v>0</v>
      </c>
      <c r="AX355" s="71"/>
      <c r="AY355" s="72"/>
      <c r="AZ355" s="71">
        <v>6543.3310000000001</v>
      </c>
      <c r="BA355" s="71">
        <v>31957.38</v>
      </c>
      <c r="BB355" s="71">
        <v>0</v>
      </c>
      <c r="BC355" s="71">
        <v>0</v>
      </c>
      <c r="BD355" s="71">
        <v>0</v>
      </c>
      <c r="BE355" s="71">
        <v>0</v>
      </c>
      <c r="BF355" s="71"/>
      <c r="BG355" s="72"/>
      <c r="BH355" s="71">
        <v>0</v>
      </c>
      <c r="BI355" s="71">
        <v>0</v>
      </c>
      <c r="BJ355" s="71">
        <v>811.928</v>
      </c>
      <c r="BK355" s="71">
        <v>1310.818</v>
      </c>
      <c r="BL355" s="71">
        <v>21.444999999999997</v>
      </c>
      <c r="BM355" s="71">
        <v>0</v>
      </c>
      <c r="BN355" s="72"/>
      <c r="BO355" s="71">
        <v>0</v>
      </c>
      <c r="BP355" s="71">
        <v>0</v>
      </c>
      <c r="BQ355" s="71">
        <v>18</v>
      </c>
      <c r="BR355" s="71">
        <v>2</v>
      </c>
      <c r="BS355" s="71">
        <v>4</v>
      </c>
      <c r="BT355" s="71">
        <v>0</v>
      </c>
      <c r="BU355"/>
      <c r="BV355" s="70">
        <v>1964.0119999999999</v>
      </c>
      <c r="BW355" s="70">
        <v>0</v>
      </c>
      <c r="BX355" s="70">
        <v>165.92400000000001</v>
      </c>
      <c r="BY355" s="70">
        <v>0</v>
      </c>
      <c r="BZ355" s="70">
        <v>14.255000000000001</v>
      </c>
      <c r="CA355" s="70">
        <v>0</v>
      </c>
      <c r="CB355" s="70">
        <v>0</v>
      </c>
      <c r="CC355" s="70">
        <v>0</v>
      </c>
      <c r="CD355" s="70">
        <v>0</v>
      </c>
    </row>
    <row r="356" spans="1:82">
      <c r="A356" s="70" t="s">
        <v>2113</v>
      </c>
      <c r="B356" s="70">
        <v>80</v>
      </c>
      <c r="C356" s="70">
        <v>12</v>
      </c>
      <c r="D356" s="70">
        <v>5</v>
      </c>
      <c r="E356" s="70">
        <v>2015</v>
      </c>
      <c r="F356" s="70" t="s">
        <v>182</v>
      </c>
      <c r="G356" s="70" t="s">
        <v>2101</v>
      </c>
      <c r="H356" s="70" t="s">
        <v>2102</v>
      </c>
      <c r="I356" s="148"/>
      <c r="J356" s="71">
        <v>2569.4415171159931</v>
      </c>
      <c r="K356" s="71">
        <v>5.7341304333655314</v>
      </c>
      <c r="L356" s="71">
        <v>15.679703625713961</v>
      </c>
      <c r="M356" s="71">
        <v>101.764627246909</v>
      </c>
      <c r="N356" s="71">
        <v>121.7567653860978</v>
      </c>
      <c r="O356" s="71">
        <v>67.219470467695231</v>
      </c>
      <c r="P356" s="71">
        <v>41.951172694206619</v>
      </c>
      <c r="Q356" s="71">
        <v>4.6764514954080401</v>
      </c>
      <c r="R356" s="71">
        <v>13.656565265805973</v>
      </c>
      <c r="S356" s="71">
        <v>8.737658573280001</v>
      </c>
      <c r="T356" s="72"/>
      <c r="U356" s="71">
        <v>73232032</v>
      </c>
      <c r="V356" s="71">
        <v>1900</v>
      </c>
      <c r="W356" s="71">
        <v>374</v>
      </c>
      <c r="X356" s="71">
        <v>17057</v>
      </c>
      <c r="Y356" s="71">
        <v>28729</v>
      </c>
      <c r="Z356" s="71">
        <v>39054</v>
      </c>
      <c r="AA356" s="71">
        <v>8348</v>
      </c>
      <c r="AB356" s="71">
        <v>64366</v>
      </c>
      <c r="AC356" s="71">
        <v>2334367</v>
      </c>
      <c r="AD356" s="71">
        <v>8.737658573280001</v>
      </c>
      <c r="AE356" s="72"/>
      <c r="AF356" s="71">
        <v>750585603.80577326</v>
      </c>
      <c r="AG356" s="71">
        <v>3783025.0282220389</v>
      </c>
      <c r="AH356" s="71">
        <v>2323156.2549897688</v>
      </c>
      <c r="AI356" s="71">
        <v>105160266.816301</v>
      </c>
      <c r="AJ356" s="71">
        <v>156011009.67616671</v>
      </c>
      <c r="AK356" s="71">
        <v>0</v>
      </c>
      <c r="AL356" s="71">
        <v>0</v>
      </c>
      <c r="AM356" s="71">
        <v>8821090.2947850879</v>
      </c>
      <c r="AN356" s="71">
        <v>0</v>
      </c>
      <c r="AO356" s="71">
        <v>0</v>
      </c>
      <c r="AP356" s="71">
        <v>1026684151.876238</v>
      </c>
      <c r="AQ356" s="72"/>
      <c r="AR356" s="71">
        <v>1684</v>
      </c>
      <c r="AS356" s="71">
        <v>270</v>
      </c>
      <c r="AT356" s="71">
        <v>0</v>
      </c>
      <c r="AU356" s="71">
        <v>0</v>
      </c>
      <c r="AV356" s="71">
        <v>0</v>
      </c>
      <c r="AW356" s="71">
        <v>0</v>
      </c>
      <c r="AX356" s="71"/>
      <c r="AY356" s="72"/>
      <c r="AZ356" s="71">
        <v>7079.009</v>
      </c>
      <c r="BA356" s="71">
        <v>50472.98</v>
      </c>
      <c r="BB356" s="71">
        <v>0</v>
      </c>
      <c r="BC356" s="71">
        <v>0</v>
      </c>
      <c r="BD356" s="71">
        <v>0</v>
      </c>
      <c r="BE356" s="71">
        <v>0</v>
      </c>
      <c r="BF356" s="71"/>
      <c r="BG356" s="72"/>
      <c r="BH356" s="71">
        <v>0</v>
      </c>
      <c r="BI356" s="71">
        <v>0</v>
      </c>
      <c r="BJ356" s="71">
        <v>755.71600000000001</v>
      </c>
      <c r="BK356" s="71">
        <v>1415.4749999999999</v>
      </c>
      <c r="BL356" s="71">
        <v>22.503</v>
      </c>
      <c r="BM356" s="71">
        <v>0</v>
      </c>
      <c r="BN356" s="72"/>
      <c r="BO356" s="71">
        <v>0</v>
      </c>
      <c r="BP356" s="71">
        <v>0</v>
      </c>
      <c r="BQ356" s="71">
        <v>19</v>
      </c>
      <c r="BR356" s="71">
        <v>2</v>
      </c>
      <c r="BS356" s="71">
        <v>4</v>
      </c>
      <c r="BT356" s="71">
        <v>0</v>
      </c>
      <c r="BU356"/>
      <c r="BV356" s="70">
        <v>2017.133</v>
      </c>
      <c r="BW356" s="70">
        <v>0</v>
      </c>
      <c r="BX356" s="70">
        <v>160.36000000000001</v>
      </c>
      <c r="BY356" s="70">
        <v>0</v>
      </c>
      <c r="BZ356" s="70">
        <v>16.201000000000001</v>
      </c>
      <c r="CA356" s="70">
        <v>0</v>
      </c>
      <c r="CB356" s="70">
        <v>0</v>
      </c>
      <c r="CC356" s="70">
        <v>0</v>
      </c>
      <c r="CD356" s="70">
        <v>0</v>
      </c>
    </row>
    <row r="357" spans="1:82">
      <c r="A357" s="70" t="s">
        <v>2114</v>
      </c>
      <c r="B357" s="70">
        <v>81</v>
      </c>
      <c r="C357" s="70">
        <v>13</v>
      </c>
      <c r="D357" s="70">
        <v>5</v>
      </c>
      <c r="E357" s="70">
        <v>2016</v>
      </c>
      <c r="F357" s="70" t="s">
        <v>155</v>
      </c>
      <c r="G357" s="70" t="s">
        <v>2101</v>
      </c>
      <c r="H357" s="70" t="s">
        <v>2102</v>
      </c>
      <c r="I357" s="148"/>
      <c r="J357" s="71">
        <v>2210.5934433617308</v>
      </c>
      <c r="K357" s="71">
        <v>5.4393208883933495</v>
      </c>
      <c r="L357" s="71">
        <v>17.463832390453277</v>
      </c>
      <c r="M357" s="71">
        <v>89.596807136349895</v>
      </c>
      <c r="N357" s="71">
        <v>116.36548765353213</v>
      </c>
      <c r="O357" s="71">
        <v>66.535814848152981</v>
      </c>
      <c r="P357" s="71">
        <v>40.57518687134106</v>
      </c>
      <c r="Q357" s="71">
        <v>4.5218624230406146</v>
      </c>
      <c r="R357" s="71">
        <v>12.672010877242982</v>
      </c>
      <c r="S357" s="71">
        <v>8.0545234731799997</v>
      </c>
      <c r="T357" s="72"/>
      <c r="U357" s="71">
        <v>56655497</v>
      </c>
      <c r="V357" s="71">
        <v>1900</v>
      </c>
      <c r="W357" s="71">
        <v>374</v>
      </c>
      <c r="X357" s="71">
        <v>17057</v>
      </c>
      <c r="Y357" s="71">
        <v>28850</v>
      </c>
      <c r="Z357" s="71">
        <v>39132</v>
      </c>
      <c r="AA357" s="71">
        <v>8351</v>
      </c>
      <c r="AB357" s="71">
        <v>64020</v>
      </c>
      <c r="AC357" s="71">
        <v>2164254.7211468699</v>
      </c>
      <c r="AD357" s="71">
        <v>8.0545234731799997</v>
      </c>
      <c r="AE357" s="72"/>
      <c r="AF357" s="71">
        <v>658427560.55559051</v>
      </c>
      <c r="AG357" s="71">
        <v>3517094.5943812588</v>
      </c>
      <c r="AH357" s="71">
        <v>2225142.9587323852</v>
      </c>
      <c r="AI357" s="71">
        <v>104935844.2531177</v>
      </c>
      <c r="AJ357" s="71">
        <v>146028647.11119699</v>
      </c>
      <c r="AK357" s="71">
        <v>0</v>
      </c>
      <c r="AL357" s="71">
        <v>0</v>
      </c>
      <c r="AM357" s="71">
        <v>8780488.7288261764</v>
      </c>
      <c r="AN357" s="71">
        <v>0</v>
      </c>
      <c r="AO357" s="71">
        <v>0</v>
      </c>
      <c r="AP357" s="71">
        <v>923914778.20184505</v>
      </c>
      <c r="AQ357" s="72"/>
      <c r="AR357" s="71">
        <v>1819</v>
      </c>
      <c r="AS357" s="71">
        <v>390</v>
      </c>
      <c r="AT357" s="71">
        <v>0</v>
      </c>
      <c r="AU357" s="71">
        <v>0</v>
      </c>
      <c r="AV357" s="71">
        <v>0</v>
      </c>
      <c r="AW357" s="71">
        <v>0</v>
      </c>
      <c r="AX357" s="71"/>
      <c r="AY357" s="72"/>
      <c r="AZ357" s="71">
        <v>7762.991</v>
      </c>
      <c r="BA357" s="71">
        <v>70806.179999999993</v>
      </c>
      <c r="BB357" s="71">
        <v>0</v>
      </c>
      <c r="BC357" s="71">
        <v>0</v>
      </c>
      <c r="BD357" s="71">
        <v>0</v>
      </c>
      <c r="BE357" s="71">
        <v>0</v>
      </c>
      <c r="BF357" s="71"/>
      <c r="BG357" s="72"/>
      <c r="BH357" s="71">
        <v>0</v>
      </c>
      <c r="BI357" s="71">
        <v>0</v>
      </c>
      <c r="BJ357" s="71">
        <v>803.54200000000003</v>
      </c>
      <c r="BK357" s="71">
        <v>1256.2449999999999</v>
      </c>
      <c r="BL357" s="71">
        <v>23.08</v>
      </c>
      <c r="BM357" s="71">
        <v>0</v>
      </c>
      <c r="BN357" s="72"/>
      <c r="BO357" s="71">
        <v>0</v>
      </c>
      <c r="BP357" s="71">
        <v>0</v>
      </c>
      <c r="BQ357" s="71">
        <v>19</v>
      </c>
      <c r="BR357" s="71">
        <v>2</v>
      </c>
      <c r="BS357" s="71">
        <v>4</v>
      </c>
      <c r="BT357" s="71">
        <v>0</v>
      </c>
      <c r="BU357"/>
      <c r="BV357" s="70">
        <v>1898.009</v>
      </c>
      <c r="BW357" s="70">
        <v>0</v>
      </c>
      <c r="BX357" s="70">
        <v>170.00299999999999</v>
      </c>
      <c r="BY357" s="70">
        <v>0</v>
      </c>
      <c r="BZ357" s="70">
        <v>14.855</v>
      </c>
      <c r="CA357" s="70">
        <v>0</v>
      </c>
      <c r="CB357" s="70">
        <v>0</v>
      </c>
      <c r="CC357" s="70">
        <v>0</v>
      </c>
      <c r="CD357" s="70">
        <v>0</v>
      </c>
    </row>
    <row r="358" spans="1:82">
      <c r="A358" s="70" t="s">
        <v>2115</v>
      </c>
      <c r="B358" s="70">
        <v>82</v>
      </c>
      <c r="C358" s="70">
        <v>14</v>
      </c>
      <c r="D358" s="70">
        <v>5</v>
      </c>
      <c r="E358" s="70">
        <v>2017</v>
      </c>
      <c r="F358" s="70" t="s">
        <v>156</v>
      </c>
      <c r="G358" s="70" t="s">
        <v>2101</v>
      </c>
      <c r="H358" s="70" t="s">
        <v>2102</v>
      </c>
      <c r="I358" s="148"/>
      <c r="J358" s="71">
        <v>2592.6602470352709</v>
      </c>
      <c r="K358" s="71">
        <v>6.1500541582211383</v>
      </c>
      <c r="L358" s="71">
        <v>16.028006401703443</v>
      </c>
      <c r="M358" s="71">
        <v>86.986189966716324</v>
      </c>
      <c r="N358" s="71">
        <v>117.93803193474288</v>
      </c>
      <c r="O358" s="71">
        <v>65.645796885687034</v>
      </c>
      <c r="P358" s="71">
        <v>40.240910452737211</v>
      </c>
      <c r="Q358" s="71">
        <v>4.3456254261742302</v>
      </c>
      <c r="R358" s="71">
        <v>11.808249741993658</v>
      </c>
      <c r="S358" s="71">
        <v>8.4221681672800006</v>
      </c>
      <c r="T358" s="72"/>
      <c r="U358" s="71">
        <v>71568976</v>
      </c>
      <c r="V358" s="71">
        <v>1900</v>
      </c>
      <c r="W358" s="71">
        <v>374</v>
      </c>
      <c r="X358" s="71">
        <v>17057</v>
      </c>
      <c r="Y358" s="71">
        <v>28946</v>
      </c>
      <c r="Z358" s="71">
        <v>39249</v>
      </c>
      <c r="AA358" s="71">
        <v>8335</v>
      </c>
      <c r="AB358" s="71">
        <v>63623</v>
      </c>
      <c r="AC358" s="71">
        <v>2056749</v>
      </c>
      <c r="AD358" s="71">
        <v>8.4221681672800006</v>
      </c>
      <c r="AE358" s="72"/>
      <c r="AF358" s="71">
        <v>771395692.43040526</v>
      </c>
      <c r="AG358" s="71">
        <v>4404798.8995090229</v>
      </c>
      <c r="AH358" s="71">
        <v>2688922.693537103</v>
      </c>
      <c r="AI358" s="71">
        <v>107692918.8881907</v>
      </c>
      <c r="AJ358" s="71">
        <v>152332057.34541959</v>
      </c>
      <c r="AK358" s="71">
        <v>0</v>
      </c>
      <c r="AL358" s="71">
        <v>0</v>
      </c>
      <c r="AM358" s="71">
        <v>8739693.1446473245</v>
      </c>
      <c r="AN358" s="71">
        <v>0</v>
      </c>
      <c r="AO358" s="71">
        <v>0</v>
      </c>
      <c r="AP358" s="71">
        <v>1047254083.4017091</v>
      </c>
      <c r="AQ358" s="72"/>
      <c r="AR358" s="71">
        <v>1912</v>
      </c>
      <c r="AS358" s="71">
        <v>418</v>
      </c>
      <c r="AT358" s="71">
        <v>0</v>
      </c>
      <c r="AU358" s="71">
        <v>0</v>
      </c>
      <c r="AV358" s="71">
        <v>0</v>
      </c>
      <c r="AW358" s="71">
        <v>0</v>
      </c>
      <c r="AX358" s="71"/>
      <c r="AY358" s="72"/>
      <c r="AZ358" s="71">
        <v>8270.8320000000003</v>
      </c>
      <c r="BA358" s="71">
        <v>75730.080000000002</v>
      </c>
      <c r="BB358" s="71">
        <v>0</v>
      </c>
      <c r="BC358" s="71">
        <v>0</v>
      </c>
      <c r="BD358" s="71">
        <v>0</v>
      </c>
      <c r="BE358" s="71">
        <v>0</v>
      </c>
      <c r="BF358" s="71"/>
      <c r="BG358" s="72"/>
      <c r="BH358" s="71">
        <v>0</v>
      </c>
      <c r="BI358" s="71">
        <v>0</v>
      </c>
      <c r="BJ358" s="71">
        <v>872.18799999999999</v>
      </c>
      <c r="BK358" s="71">
        <v>1252.097</v>
      </c>
      <c r="BL358" s="71">
        <v>22.437000000000001</v>
      </c>
      <c r="BM358" s="71">
        <v>0</v>
      </c>
      <c r="BN358" s="72"/>
      <c r="BO358" s="71">
        <v>0</v>
      </c>
      <c r="BP358" s="71">
        <v>0</v>
      </c>
      <c r="BQ358" s="71">
        <v>19</v>
      </c>
      <c r="BR358" s="71">
        <v>2</v>
      </c>
      <c r="BS358" s="71">
        <v>4</v>
      </c>
      <c r="BT358" s="71">
        <v>0</v>
      </c>
      <c r="BU358"/>
      <c r="BV358" s="70">
        <v>1946.317</v>
      </c>
      <c r="BW358" s="70">
        <v>0</v>
      </c>
      <c r="BX358" s="70">
        <v>185.77500000000001</v>
      </c>
      <c r="BY358" s="70">
        <v>0</v>
      </c>
      <c r="BZ358" s="70">
        <v>14.63</v>
      </c>
      <c r="CA358" s="70">
        <v>0</v>
      </c>
      <c r="CB358" s="70">
        <v>0</v>
      </c>
      <c r="CC358" s="70">
        <v>0</v>
      </c>
      <c r="CD358" s="70">
        <v>0</v>
      </c>
    </row>
    <row r="359" spans="1:82">
      <c r="A359" s="70" t="s">
        <v>2116</v>
      </c>
      <c r="B359" s="70">
        <v>83</v>
      </c>
      <c r="C359" s="70">
        <v>15</v>
      </c>
      <c r="D359" s="70">
        <v>5</v>
      </c>
      <c r="E359" s="70">
        <v>2018</v>
      </c>
      <c r="F359" s="70" t="s">
        <v>183</v>
      </c>
      <c r="G359" s="70" t="s">
        <v>2101</v>
      </c>
      <c r="H359" s="70" t="s">
        <v>2102</v>
      </c>
      <c r="I359" s="148"/>
      <c r="J359" s="71">
        <v>2585.6856240043817</v>
      </c>
      <c r="K359" s="71">
        <v>5.1369056550116143</v>
      </c>
      <c r="L359" s="71">
        <v>14.592868933692595</v>
      </c>
      <c r="M359" s="71">
        <v>77.294062055766332</v>
      </c>
      <c r="N359" s="71">
        <v>108.25547863043813</v>
      </c>
      <c r="O359" s="71">
        <v>64.629083930356714</v>
      </c>
      <c r="P359" s="71">
        <v>39.534430227855268</v>
      </c>
      <c r="Q359" s="71">
        <v>4.00364048296042</v>
      </c>
      <c r="R359" s="71">
        <v>12.7535069641053</v>
      </c>
      <c r="S359" s="71">
        <v>8.2180493926399993</v>
      </c>
      <c r="T359" s="72"/>
      <c r="U359" s="71">
        <v>79966094</v>
      </c>
      <c r="V359" s="71">
        <v>1900</v>
      </c>
      <c r="W359" s="71">
        <v>374</v>
      </c>
      <c r="X359" s="71">
        <v>17057</v>
      </c>
      <c r="Y359" s="71">
        <v>28997</v>
      </c>
      <c r="Z359" s="71">
        <v>39381</v>
      </c>
      <c r="AA359" s="71">
        <v>8271</v>
      </c>
      <c r="AB359" s="71">
        <v>63168</v>
      </c>
      <c r="AC359" s="71">
        <v>2212687</v>
      </c>
      <c r="AD359" s="71">
        <v>8.2180493926399993</v>
      </c>
      <c r="AE359" s="72"/>
      <c r="AF359" s="71">
        <v>804390734.85467041</v>
      </c>
      <c r="AG359" s="71">
        <v>3317722.968219853</v>
      </c>
      <c r="AH359" s="71">
        <v>2500616.7723323428</v>
      </c>
      <c r="AI359" s="71">
        <v>97812409.380668446</v>
      </c>
      <c r="AJ359" s="71">
        <v>150131979.40120429</v>
      </c>
      <c r="AK359" s="71">
        <v>0</v>
      </c>
      <c r="AL359" s="71">
        <v>0</v>
      </c>
      <c r="AM359" s="71">
        <v>8695145.3614334334</v>
      </c>
      <c r="AN359" s="71">
        <v>0</v>
      </c>
      <c r="AO359" s="71">
        <v>0</v>
      </c>
      <c r="AP359" s="71">
        <v>1066848608.7385286</v>
      </c>
      <c r="AQ359" s="72"/>
      <c r="AR359" s="71">
        <v>2018</v>
      </c>
      <c r="AS359" s="71">
        <v>489</v>
      </c>
      <c r="AT359" s="71">
        <v>0</v>
      </c>
      <c r="AU359" s="71">
        <v>0</v>
      </c>
      <c r="AV359" s="71">
        <v>0</v>
      </c>
      <c r="AW359" s="71">
        <v>0</v>
      </c>
      <c r="AX359" s="71"/>
      <c r="AY359" s="72"/>
      <c r="AZ359" s="71">
        <v>8811.9559999999947</v>
      </c>
      <c r="BA359" s="71">
        <v>83833.179999999993</v>
      </c>
      <c r="BB359" s="71">
        <v>0</v>
      </c>
      <c r="BC359" s="71">
        <v>0</v>
      </c>
      <c r="BD359" s="71">
        <v>0</v>
      </c>
      <c r="BE359" s="71">
        <v>0</v>
      </c>
      <c r="BF359" s="71"/>
      <c r="BG359" s="72"/>
      <c r="BH359" s="71">
        <v>0</v>
      </c>
      <c r="BI359" s="71">
        <v>0</v>
      </c>
      <c r="BJ359" s="71">
        <v>875.94</v>
      </c>
      <c r="BK359" s="71">
        <v>1300.8689999999999</v>
      </c>
      <c r="BL359" s="71">
        <v>16.722999999999999</v>
      </c>
      <c r="BM359" s="71">
        <v>0</v>
      </c>
      <c r="BN359" s="72"/>
      <c r="BO359" s="71">
        <v>0</v>
      </c>
      <c r="BP359" s="71">
        <v>0</v>
      </c>
      <c r="BQ359" s="71">
        <v>20</v>
      </c>
      <c r="BR359" s="71">
        <v>2</v>
      </c>
      <c r="BS359" s="71">
        <v>3</v>
      </c>
      <c r="BT359" s="71">
        <v>0</v>
      </c>
      <c r="BU359"/>
      <c r="BV359" s="70">
        <v>1988.7280000000001</v>
      </c>
      <c r="BW359" s="70">
        <v>0</v>
      </c>
      <c r="BX359" s="70">
        <v>188.95400000000001</v>
      </c>
      <c r="BY359" s="70">
        <v>0</v>
      </c>
      <c r="BZ359" s="70">
        <v>15.85</v>
      </c>
      <c r="CA359" s="70">
        <v>0</v>
      </c>
      <c r="CB359" s="70">
        <v>0</v>
      </c>
      <c r="CC359" s="70">
        <v>0</v>
      </c>
      <c r="CD359" s="70">
        <v>0</v>
      </c>
    </row>
    <row r="360" spans="1:82">
      <c r="A360" s="70" t="s">
        <v>2117</v>
      </c>
      <c r="B360" s="70">
        <v>84</v>
      </c>
      <c r="C360" s="70">
        <v>16</v>
      </c>
      <c r="D360" s="70">
        <v>5</v>
      </c>
      <c r="E360" s="70">
        <v>2019</v>
      </c>
      <c r="F360" s="70" t="s">
        <v>158</v>
      </c>
      <c r="G360" s="70" t="s">
        <v>2101</v>
      </c>
      <c r="H360" s="70" t="s">
        <v>2102</v>
      </c>
      <c r="I360" s="148"/>
      <c r="J360" s="71">
        <v>2252.0367112715953</v>
      </c>
      <c r="K360" s="71">
        <v>5.1911734077321663</v>
      </c>
      <c r="L360" s="71">
        <v>14.602227919523161</v>
      </c>
      <c r="M360" s="71">
        <v>69.705869539881803</v>
      </c>
      <c r="N360" s="71">
        <v>86.898489468035606</v>
      </c>
      <c r="O360" s="71">
        <v>62.408654504848094</v>
      </c>
      <c r="P360" s="71">
        <v>39.312459141494216</v>
      </c>
      <c r="Q360" s="71">
        <v>3.8499771769094702</v>
      </c>
      <c r="R360" s="71">
        <v>50.945669423506615</v>
      </c>
      <c r="S360" s="71">
        <v>7.0360221145000006</v>
      </c>
      <c r="T360" s="72"/>
      <c r="U360" s="71">
        <v>76047565</v>
      </c>
      <c r="V360" s="71">
        <v>1900</v>
      </c>
      <c r="W360" s="71">
        <v>374</v>
      </c>
      <c r="X360" s="71">
        <v>17057</v>
      </c>
      <c r="Y360" s="71">
        <v>29061</v>
      </c>
      <c r="Z360" s="71">
        <v>39072</v>
      </c>
      <c r="AA360" s="71">
        <v>8163</v>
      </c>
      <c r="AB360" s="71">
        <v>62388</v>
      </c>
      <c r="AC360" s="71">
        <v>8983658.5</v>
      </c>
      <c r="AD360" s="71">
        <v>7.0360221145000006</v>
      </c>
      <c r="AE360" s="72"/>
      <c r="AF360" s="71">
        <v>747068987.15214062</v>
      </c>
      <c r="AG360" s="71">
        <v>4046257.1279847408</v>
      </c>
      <c r="AH360" s="71">
        <v>2717102.9355998659</v>
      </c>
      <c r="AI360" s="71">
        <v>97852556.099348038</v>
      </c>
      <c r="AJ360" s="71">
        <v>134326527.16992891</v>
      </c>
      <c r="AK360" s="71">
        <v>0</v>
      </c>
      <c r="AL360" s="71">
        <v>0</v>
      </c>
      <c r="AM360" s="71">
        <v>8496775.9433874525</v>
      </c>
      <c r="AN360" s="71">
        <v>0</v>
      </c>
      <c r="AO360" s="71">
        <v>0</v>
      </c>
      <c r="AP360" s="71">
        <v>994508206.42838967</v>
      </c>
      <c r="AQ360" s="72"/>
      <c r="AR360" s="71">
        <v>2114</v>
      </c>
      <c r="AS360" s="71">
        <v>518</v>
      </c>
      <c r="AT360" s="71">
        <v>0</v>
      </c>
      <c r="AU360" s="71">
        <v>0</v>
      </c>
      <c r="AV360" s="71">
        <v>0</v>
      </c>
      <c r="AW360" s="71">
        <v>0</v>
      </c>
      <c r="AX360" s="71"/>
      <c r="AY360" s="72"/>
      <c r="AZ360" s="71">
        <v>9276.6990000000005</v>
      </c>
      <c r="BA360" s="71">
        <v>87189.88</v>
      </c>
      <c r="BB360" s="71">
        <v>0</v>
      </c>
      <c r="BC360" s="71">
        <v>0</v>
      </c>
      <c r="BD360" s="71">
        <v>0</v>
      </c>
      <c r="BE360" s="71">
        <v>0</v>
      </c>
      <c r="BF360" s="71"/>
      <c r="BG360" s="72"/>
      <c r="BH360" s="71">
        <v>0</v>
      </c>
      <c r="BI360" s="71">
        <v>0</v>
      </c>
      <c r="BJ360" s="71">
        <v>828.52</v>
      </c>
      <c r="BK360" s="71">
        <v>1193.2560000000001</v>
      </c>
      <c r="BL360" s="71">
        <v>15.246</v>
      </c>
      <c r="BM360" s="71">
        <v>0</v>
      </c>
      <c r="BN360" s="72"/>
      <c r="BO360" s="71">
        <v>0</v>
      </c>
      <c r="BP360" s="71">
        <v>0</v>
      </c>
      <c r="BQ360" s="71">
        <v>19</v>
      </c>
      <c r="BR360" s="71">
        <v>2</v>
      </c>
      <c r="BS360" s="71">
        <v>3</v>
      </c>
      <c r="BT360" s="71">
        <v>0</v>
      </c>
      <c r="BU360"/>
      <c r="BV360" s="70">
        <v>1823.4559999999999</v>
      </c>
      <c r="BW360" s="70">
        <v>0</v>
      </c>
      <c r="BX360" s="70">
        <v>199.58699999999999</v>
      </c>
      <c r="BY360" s="70">
        <v>0</v>
      </c>
      <c r="BZ360" s="70">
        <v>13.978999999999999</v>
      </c>
      <c r="CA360" s="70">
        <v>0</v>
      </c>
      <c r="CB360" s="70">
        <v>0</v>
      </c>
      <c r="CC360" s="70">
        <v>0</v>
      </c>
      <c r="CD360" s="70">
        <v>0</v>
      </c>
    </row>
    <row r="361" spans="1:82">
      <c r="A361" s="70" t="s">
        <v>2118</v>
      </c>
      <c r="B361" s="70">
        <v>85</v>
      </c>
      <c r="C361" s="70">
        <v>17</v>
      </c>
      <c r="D361" s="70">
        <v>5</v>
      </c>
      <c r="E361" s="70">
        <v>2020</v>
      </c>
      <c r="F361" s="70" t="s">
        <v>159</v>
      </c>
      <c r="G361" s="70" t="s">
        <v>2101</v>
      </c>
      <c r="H361" s="70" t="s">
        <v>2102</v>
      </c>
      <c r="I361" s="148"/>
      <c r="J361" s="71">
        <v>1691.105915048478</v>
      </c>
      <c r="K361" s="71">
        <v>5.3314359325832816</v>
      </c>
      <c r="L361" s="71">
        <v>19.944763360760415</v>
      </c>
      <c r="M361" s="71">
        <v>66.564741043572553</v>
      </c>
      <c r="N361" s="71">
        <v>93.976700546720664</v>
      </c>
      <c r="O361" s="71">
        <v>54.660612186388732</v>
      </c>
      <c r="P361" s="71">
        <v>36.596560369617592</v>
      </c>
      <c r="Q361" s="71">
        <v>3.6299169360544998</v>
      </c>
      <c r="R361" s="71">
        <v>10.643134676058192</v>
      </c>
      <c r="S361" s="71">
        <v>5.8543876113000008</v>
      </c>
      <c r="T361" s="72"/>
      <c r="U361" s="71">
        <v>53725539</v>
      </c>
      <c r="V361" s="71">
        <v>1780</v>
      </c>
      <c r="W361" s="71">
        <v>538</v>
      </c>
      <c r="X361" s="71">
        <v>17730</v>
      </c>
      <c r="Y361" s="71">
        <v>28969</v>
      </c>
      <c r="Z361" s="71">
        <v>39059</v>
      </c>
      <c r="AA361" s="71">
        <v>8077</v>
      </c>
      <c r="AB361" s="71">
        <v>61565</v>
      </c>
      <c r="AC361" s="71">
        <v>1886705.9999999998</v>
      </c>
      <c r="AD361" s="71">
        <v>5.8543876113000008</v>
      </c>
      <c r="AE361" s="72"/>
      <c r="AF361" s="71">
        <v>575823055.49911976</v>
      </c>
      <c r="AG361" s="71">
        <v>4108057.4523720788</v>
      </c>
      <c r="AH361" s="71">
        <v>3855337.8507116307</v>
      </c>
      <c r="AI361" s="71">
        <v>96574316.972960398</v>
      </c>
      <c r="AJ361" s="71">
        <v>152188521.2220335</v>
      </c>
      <c r="AK361" s="71"/>
      <c r="AL361" s="71"/>
      <c r="AM361" s="71">
        <v>8034916.5014162501</v>
      </c>
      <c r="AN361" s="71"/>
      <c r="AO361" s="71"/>
      <c r="AP361" s="71">
        <v>840584205.49861348</v>
      </c>
      <c r="AQ361" s="72"/>
      <c r="AR361" s="71">
        <v>2209</v>
      </c>
      <c r="AS361" s="71">
        <v>538</v>
      </c>
      <c r="AT361" s="71">
        <v>0</v>
      </c>
      <c r="AU361" s="71">
        <v>0</v>
      </c>
      <c r="AV361" s="71">
        <v>0</v>
      </c>
      <c r="AW361" s="71">
        <v>2</v>
      </c>
      <c r="AX361" s="71"/>
      <c r="AY361" s="72"/>
      <c r="AZ361" s="71">
        <v>9767.3039999999855</v>
      </c>
      <c r="BA361" s="71">
        <v>98339.48000000004</v>
      </c>
      <c r="BB361" s="71">
        <v>0</v>
      </c>
      <c r="BC361" s="71">
        <v>0</v>
      </c>
      <c r="BD361" s="71">
        <v>0</v>
      </c>
      <c r="BE361" s="71">
        <v>104260</v>
      </c>
      <c r="BF361" s="71"/>
      <c r="BG361" s="72"/>
      <c r="BH361" s="71">
        <v>0</v>
      </c>
      <c r="BI361" s="71">
        <v>0</v>
      </c>
      <c r="BJ361" s="71">
        <v>684.02300000000002</v>
      </c>
      <c r="BK361" s="71">
        <v>1091.4000000000001</v>
      </c>
      <c r="BL361" s="71">
        <v>8.42</v>
      </c>
      <c r="BM361" s="71">
        <v>0</v>
      </c>
      <c r="BN361" s="72"/>
      <c r="BO361" s="71">
        <v>0</v>
      </c>
      <c r="BP361" s="71">
        <v>0</v>
      </c>
      <c r="BQ361" s="71">
        <v>18</v>
      </c>
      <c r="BR361" s="71">
        <v>2</v>
      </c>
      <c r="BS361" s="71">
        <v>2</v>
      </c>
      <c r="BT361" s="71">
        <v>0</v>
      </c>
      <c r="BU361"/>
      <c r="BV361" s="70">
        <v>1624.1220000000001</v>
      </c>
      <c r="BW361" s="70">
        <v>0</v>
      </c>
      <c r="BX361" s="70">
        <v>156.46</v>
      </c>
      <c r="BY361" s="70">
        <v>0</v>
      </c>
      <c r="BZ361" s="70">
        <v>3.2610000000000001</v>
      </c>
      <c r="CA361" s="70">
        <v>0</v>
      </c>
      <c r="CB361" s="70">
        <v>0</v>
      </c>
      <c r="CC361" s="70">
        <v>0</v>
      </c>
      <c r="CD361" s="70">
        <v>0</v>
      </c>
    </row>
    <row r="362" spans="1:82">
      <c r="A362" s="70" t="s">
        <v>2119</v>
      </c>
      <c r="B362" s="70">
        <v>85</v>
      </c>
      <c r="C362" s="70">
        <v>18</v>
      </c>
      <c r="D362" s="70">
        <v>5</v>
      </c>
      <c r="E362" s="70">
        <v>2021</v>
      </c>
      <c r="F362" s="70" t="s">
        <v>160</v>
      </c>
      <c r="G362" s="70" t="s">
        <v>2101</v>
      </c>
      <c r="H362" s="70" t="s">
        <v>2102</v>
      </c>
      <c r="I362" s="148"/>
      <c r="J362" s="71">
        <v>2409.4928795897263</v>
      </c>
      <c r="K362" s="71">
        <v>6.1853052579090395</v>
      </c>
      <c r="L362" s="71">
        <v>18.004853428869996</v>
      </c>
      <c r="M362" s="71">
        <v>72.002707801853262</v>
      </c>
      <c r="N362" s="71">
        <v>103.30466027882873</v>
      </c>
      <c r="O362" s="71">
        <v>52.897560169278456</v>
      </c>
      <c r="P362" s="71">
        <v>37.460969026924502</v>
      </c>
      <c r="Q362" s="71">
        <v>3.5528554851339802</v>
      </c>
      <c r="R362" s="71">
        <v>12.954021457412075</v>
      </c>
      <c r="S362" s="71">
        <v>7.2449059976119994</v>
      </c>
      <c r="T362" s="72"/>
      <c r="U362" s="71">
        <v>80701949</v>
      </c>
      <c r="V362" s="71">
        <v>1780</v>
      </c>
      <c r="W362" s="71">
        <v>538</v>
      </c>
      <c r="X362" s="71">
        <v>17730</v>
      </c>
      <c r="Y362" s="71">
        <v>28919</v>
      </c>
      <c r="Z362" s="71">
        <v>38920</v>
      </c>
      <c r="AA362" s="71">
        <v>8062</v>
      </c>
      <c r="AB362" s="71">
        <v>60850</v>
      </c>
      <c r="AC362" s="71">
        <v>2227734.9999999995</v>
      </c>
      <c r="AD362" s="71">
        <v>7.2449059976119994</v>
      </c>
      <c r="AE362" s="72"/>
      <c r="AF362" s="71">
        <v>767153314.03727055</v>
      </c>
      <c r="AG362" s="71">
        <v>4609309.9294404378</v>
      </c>
      <c r="AH362" s="71">
        <v>3200695.8004017151</v>
      </c>
      <c r="AI362" s="71">
        <v>106246291.60113199</v>
      </c>
      <c r="AJ362" s="71">
        <v>157369932.83362451</v>
      </c>
      <c r="AK362" s="71">
        <v>0</v>
      </c>
      <c r="AL362" s="71">
        <v>0</v>
      </c>
      <c r="AM362" s="71">
        <v>7987407.5731048072</v>
      </c>
      <c r="AN362" s="71">
        <v>0</v>
      </c>
      <c r="AO362" s="71">
        <v>0</v>
      </c>
      <c r="AP362" s="71">
        <v>1046566951.7749741</v>
      </c>
      <c r="AQ362" s="72"/>
      <c r="AR362" s="71">
        <v>2297</v>
      </c>
      <c r="AS362" s="71">
        <v>555</v>
      </c>
      <c r="AT362" s="71">
        <v>0</v>
      </c>
      <c r="AU362" s="71">
        <v>0</v>
      </c>
      <c r="AV362" s="71">
        <v>0</v>
      </c>
      <c r="AW362" s="71">
        <v>2</v>
      </c>
      <c r="AX362" s="71"/>
      <c r="AY362" s="72"/>
      <c r="AZ362" s="71">
        <v>10214.91699999999</v>
      </c>
      <c r="BA362" s="71">
        <v>134145.0800000001</v>
      </c>
      <c r="BB362" s="71">
        <v>0</v>
      </c>
      <c r="BC362" s="71">
        <v>0</v>
      </c>
      <c r="BD362" s="71">
        <v>0</v>
      </c>
      <c r="BE362" s="71">
        <v>104260</v>
      </c>
      <c r="BF362" s="71"/>
      <c r="BG362" s="72"/>
      <c r="BH362" s="71">
        <v>0</v>
      </c>
      <c r="BI362" s="71">
        <v>0</v>
      </c>
      <c r="BJ362" s="71">
        <v>735.73900000000003</v>
      </c>
      <c r="BK362" s="71">
        <v>1262.444</v>
      </c>
      <c r="BL362" s="71">
        <v>16.672999999999998</v>
      </c>
      <c r="BM362" s="71">
        <v>0</v>
      </c>
      <c r="BN362" s="72"/>
      <c r="BO362" s="71">
        <v>0</v>
      </c>
      <c r="BP362" s="71">
        <v>0</v>
      </c>
      <c r="BQ362" s="71">
        <v>19</v>
      </c>
      <c r="BR362" s="71">
        <v>2</v>
      </c>
      <c r="BS362" s="71">
        <v>3</v>
      </c>
      <c r="BT362" s="71">
        <v>0</v>
      </c>
      <c r="BU362"/>
      <c r="BV362" s="70">
        <v>1810.644</v>
      </c>
      <c r="BW362" s="70">
        <v>0</v>
      </c>
      <c r="BX362" s="70">
        <v>180.358</v>
      </c>
      <c r="BY362" s="70">
        <v>8.2579999999999991</v>
      </c>
      <c r="BZ362" s="70">
        <v>15.596</v>
      </c>
      <c r="CA362" s="70">
        <v>0</v>
      </c>
      <c r="CB362" s="70">
        <v>0</v>
      </c>
      <c r="CC362" s="70">
        <v>0</v>
      </c>
      <c r="CD362" s="70">
        <v>0</v>
      </c>
    </row>
    <row r="363" spans="1:82">
      <c r="A363" s="70" t="s">
        <v>2120</v>
      </c>
      <c r="B363" s="70">
        <v>85</v>
      </c>
      <c r="C363" s="70">
        <v>19</v>
      </c>
      <c r="D363" s="70">
        <v>5</v>
      </c>
      <c r="E363" s="70">
        <v>2022</v>
      </c>
      <c r="F363" s="70" t="s">
        <v>161</v>
      </c>
      <c r="G363" s="70" t="s">
        <v>2101</v>
      </c>
      <c r="H363" s="70" t="s">
        <v>2102</v>
      </c>
      <c r="I363" s="148"/>
      <c r="J363" s="71">
        <v>2738.6135192742572</v>
      </c>
      <c r="K363" s="71">
        <v>4.5186315461239683</v>
      </c>
      <c r="L363" s="71">
        <v>14.288318105226892</v>
      </c>
      <c r="M363" s="71">
        <v>71.860821948901929</v>
      </c>
      <c r="N363" s="71">
        <v>111.95279166635639</v>
      </c>
      <c r="O363" s="71">
        <v>55.592351598231225</v>
      </c>
      <c r="P363" s="71">
        <v>37.191390832414449</v>
      </c>
      <c r="Q363" s="71">
        <v>3.5444943475090365</v>
      </c>
      <c r="R363" s="71">
        <v>11.389142072565065</v>
      </c>
      <c r="S363" s="71">
        <v>6.2105775111700012</v>
      </c>
      <c r="T363" s="72"/>
      <c r="U363" s="71">
        <v>107547631</v>
      </c>
      <c r="V363" s="71">
        <v>1780</v>
      </c>
      <c r="W363" s="71">
        <v>538</v>
      </c>
      <c r="X363" s="71">
        <v>17730</v>
      </c>
      <c r="Y363" s="71">
        <v>28979</v>
      </c>
      <c r="Z363" s="71">
        <v>38862</v>
      </c>
      <c r="AA363" s="71">
        <v>8126</v>
      </c>
      <c r="AB363" s="71">
        <v>60209</v>
      </c>
      <c r="AC363" s="71">
        <v>1983217.9999999998</v>
      </c>
      <c r="AD363" s="71">
        <v>6.2105775111700012</v>
      </c>
      <c r="AE363" s="72"/>
      <c r="AF363" s="71">
        <v>840920223.62868917</v>
      </c>
      <c r="AG363" s="71">
        <v>3418925.9790147291</v>
      </c>
      <c r="AH363" s="71">
        <v>2933802.1931113554</v>
      </c>
      <c r="AI363" s="71">
        <v>99942639.697911143</v>
      </c>
      <c r="AJ363" s="71">
        <v>176128733.73771569</v>
      </c>
      <c r="AK363" s="71">
        <v>0</v>
      </c>
      <c r="AL363" s="71">
        <v>0</v>
      </c>
      <c r="AM363" s="71">
        <v>7774625.268958021</v>
      </c>
      <c r="AN363" s="71">
        <v>0</v>
      </c>
      <c r="AO363" s="71">
        <v>0</v>
      </c>
      <c r="AP363" s="71">
        <v>1131118950.5054002</v>
      </c>
      <c r="AQ363" s="72"/>
      <c r="AR363" s="71">
        <v>2445</v>
      </c>
      <c r="AS363" s="71">
        <v>563</v>
      </c>
      <c r="AT363" s="71">
        <v>0</v>
      </c>
      <c r="AU363" s="71">
        <v>0</v>
      </c>
      <c r="AV363" s="71">
        <v>0</v>
      </c>
      <c r="AW363" s="71">
        <v>2</v>
      </c>
      <c r="AX363" s="71"/>
      <c r="AY363" s="72"/>
      <c r="AZ363" s="71">
        <v>11074.750999999978</v>
      </c>
      <c r="BA363" s="71">
        <v>135703.38000000006</v>
      </c>
      <c r="BB363" s="71">
        <v>0</v>
      </c>
      <c r="BC363" s="71">
        <v>0</v>
      </c>
      <c r="BD363" s="71">
        <v>0</v>
      </c>
      <c r="BE363" s="71">
        <v>104260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2121</v>
      </c>
      <c r="B364" s="70">
        <v>85</v>
      </c>
      <c r="C364" s="70">
        <v>20</v>
      </c>
      <c r="D364" s="70">
        <v>5</v>
      </c>
      <c r="E364" s="70">
        <v>2023</v>
      </c>
      <c r="F364" s="70" t="s">
        <v>1539</v>
      </c>
      <c r="G364" s="70" t="s">
        <v>2101</v>
      </c>
      <c r="H364" s="70" t="s">
        <v>2102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2615</v>
      </c>
      <c r="AS364" s="71">
        <v>573</v>
      </c>
      <c r="AT364" s="71">
        <v>0</v>
      </c>
      <c r="AU364" s="71">
        <v>0</v>
      </c>
      <c r="AV364" s="71">
        <v>0</v>
      </c>
      <c r="AW364" s="71">
        <v>2</v>
      </c>
      <c r="AX364" s="71"/>
      <c r="AY364" s="72"/>
      <c r="AZ364" s="71">
        <v>11975.178999999971</v>
      </c>
      <c r="BA364" s="71">
        <v>136771.08000000005</v>
      </c>
      <c r="BB364" s="71">
        <v>0</v>
      </c>
      <c r="BC364" s="71">
        <v>0</v>
      </c>
      <c r="BD364" s="71">
        <v>0</v>
      </c>
      <c r="BE364" s="71">
        <v>104260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2122</v>
      </c>
      <c r="B365" s="70">
        <v>85</v>
      </c>
      <c r="C365" s="70">
        <v>21</v>
      </c>
      <c r="D365" s="70">
        <v>5</v>
      </c>
      <c r="E365" s="70">
        <v>2024</v>
      </c>
      <c r="F365" s="70" t="s">
        <v>1554</v>
      </c>
      <c r="G365" s="70" t="s">
        <v>2101</v>
      </c>
      <c r="H365" s="70" t="s">
        <v>2102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2123</v>
      </c>
      <c r="B366" s="70">
        <v>69</v>
      </c>
      <c r="C366" s="70">
        <v>1</v>
      </c>
      <c r="D366" s="70">
        <v>5</v>
      </c>
      <c r="E366" s="70">
        <v>1990</v>
      </c>
      <c r="F366" s="70" t="s">
        <v>787</v>
      </c>
      <c r="G366" s="70" t="s">
        <v>2124</v>
      </c>
      <c r="H366" s="70" t="s">
        <v>2125</v>
      </c>
      <c r="I366" s="148"/>
      <c r="J366" s="71">
        <v>854.17826258474906</v>
      </c>
      <c r="K366" s="71">
        <v>4.642820651732193</v>
      </c>
      <c r="L366" s="71">
        <v>8.7534539352074994</v>
      </c>
      <c r="M366" s="71">
        <v>25.155671368556629</v>
      </c>
      <c r="N366" s="71">
        <v>31.84646359690127</v>
      </c>
      <c r="O366" s="71">
        <v>32.904486320030983</v>
      </c>
      <c r="P366" s="71">
        <v>28.680732424642478</v>
      </c>
      <c r="Q366" s="71">
        <v>2.8161670187196699</v>
      </c>
      <c r="R366" s="71">
        <v>0</v>
      </c>
      <c r="S366" s="71">
        <v>2.896911530694962</v>
      </c>
      <c r="T366" s="72"/>
      <c r="U366" s="71">
        <v>22575534</v>
      </c>
      <c r="V366" s="71">
        <v>1128</v>
      </c>
      <c r="W366" s="71">
        <v>81</v>
      </c>
      <c r="X366" s="71">
        <v>9027</v>
      </c>
      <c r="Y366" s="71">
        <v>13963</v>
      </c>
      <c r="Z366" s="71">
        <v>13534</v>
      </c>
      <c r="AA366" s="71">
        <v>6964</v>
      </c>
      <c r="AB366" s="71">
        <v>45725</v>
      </c>
      <c r="AC366" s="71">
        <v>0</v>
      </c>
      <c r="AD366" s="71">
        <v>2.896911530694962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2126</v>
      </c>
      <c r="B367" s="70">
        <v>70</v>
      </c>
      <c r="C367" s="70">
        <v>2</v>
      </c>
      <c r="D367" s="70">
        <v>5</v>
      </c>
      <c r="E367" s="70">
        <v>2005</v>
      </c>
      <c r="F367" s="70" t="s">
        <v>789</v>
      </c>
      <c r="G367" s="70" t="s">
        <v>2124</v>
      </c>
      <c r="H367" s="70" t="s">
        <v>2125</v>
      </c>
      <c r="I367" s="148"/>
      <c r="J367" s="71">
        <v>544.07474628297143</v>
      </c>
      <c r="K367" s="71">
        <v>3.0334305114873601</v>
      </c>
      <c r="L367" s="71">
        <v>6.0916289827346741</v>
      </c>
      <c r="M367" s="71">
        <v>56.36194540785398</v>
      </c>
      <c r="N367" s="71">
        <v>57.238786392623183</v>
      </c>
      <c r="O367" s="71">
        <v>59.224811792614382</v>
      </c>
      <c r="P367" s="71">
        <v>38.579906433638541</v>
      </c>
      <c r="Q367" s="71">
        <v>3.3201163311805701</v>
      </c>
      <c r="R367" s="71">
        <v>0</v>
      </c>
      <c r="S367" s="71">
        <v>6.2371586511773813</v>
      </c>
      <c r="T367" s="72"/>
      <c r="U367" s="71">
        <v>20986983</v>
      </c>
      <c r="V367" s="71">
        <v>1460</v>
      </c>
      <c r="W367" s="71">
        <v>85</v>
      </c>
      <c r="X367" s="71">
        <v>12503</v>
      </c>
      <c r="Y367" s="71">
        <v>20810</v>
      </c>
      <c r="Z367" s="71">
        <v>28189</v>
      </c>
      <c r="AA367" s="71">
        <v>7672</v>
      </c>
      <c r="AB367" s="71">
        <v>56355</v>
      </c>
      <c r="AC367" s="71">
        <v>0</v>
      </c>
      <c r="AD367" s="71">
        <v>6.2371586511773813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2127</v>
      </c>
      <c r="B368" s="70">
        <v>71</v>
      </c>
      <c r="C368" s="70">
        <v>3</v>
      </c>
      <c r="D368" s="70">
        <v>5</v>
      </c>
      <c r="E368" s="70">
        <v>2006</v>
      </c>
      <c r="F368" s="70" t="s">
        <v>790</v>
      </c>
      <c r="G368" s="1064" t="s">
        <v>2124</v>
      </c>
      <c r="H368" s="70" t="s">
        <v>2125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2128</v>
      </c>
      <c r="B369" s="70">
        <v>72</v>
      </c>
      <c r="C369" s="70">
        <v>4</v>
      </c>
      <c r="D369" s="70">
        <v>5</v>
      </c>
      <c r="E369" s="70">
        <v>2007</v>
      </c>
      <c r="F369" s="70" t="s">
        <v>791</v>
      </c>
      <c r="G369" s="1064" t="s">
        <v>2124</v>
      </c>
      <c r="H369" s="70" t="s">
        <v>2125</v>
      </c>
      <c r="I369" s="148"/>
      <c r="J369" s="71">
        <v>490.9547178854591</v>
      </c>
      <c r="K369" s="71">
        <v>2.8980789855209208</v>
      </c>
      <c r="L369" s="71">
        <v>10.59521842478599</v>
      </c>
      <c r="M369" s="71">
        <v>52.794530817338561</v>
      </c>
      <c r="N369" s="71">
        <v>59.861734696247069</v>
      </c>
      <c r="O369" s="71">
        <v>58.63886688634458</v>
      </c>
      <c r="P369" s="71">
        <v>40.458810674502423</v>
      </c>
      <c r="Q369" s="71">
        <v>3.5751533834617399</v>
      </c>
      <c r="R369" s="71">
        <v>0</v>
      </c>
      <c r="S369" s="71">
        <v>6.5645648606864917</v>
      </c>
      <c r="T369" s="72"/>
      <c r="U369" s="71">
        <v>20975038</v>
      </c>
      <c r="V369" s="71">
        <v>1297</v>
      </c>
      <c r="W369" s="71">
        <v>149</v>
      </c>
      <c r="X369" s="71">
        <v>13951</v>
      </c>
      <c r="Y369" s="71">
        <v>22045</v>
      </c>
      <c r="Z369" s="71">
        <v>29014</v>
      </c>
      <c r="AA369" s="71">
        <v>7923</v>
      </c>
      <c r="AB369" s="71">
        <v>57475</v>
      </c>
      <c r="AC369" s="71">
        <v>0</v>
      </c>
      <c r="AD369" s="71">
        <v>6.5645648606864917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2129</v>
      </c>
      <c r="B370" s="70">
        <v>73</v>
      </c>
      <c r="C370" s="70">
        <v>5</v>
      </c>
      <c r="D370" s="70">
        <v>5</v>
      </c>
      <c r="E370" s="70">
        <v>2008</v>
      </c>
      <c r="F370" s="70" t="s">
        <v>792</v>
      </c>
      <c r="G370" s="70" t="s">
        <v>2124</v>
      </c>
      <c r="H370" s="70" t="s">
        <v>2125</v>
      </c>
      <c r="I370" s="148"/>
      <c r="J370" s="71">
        <v>472.64901570334109</v>
      </c>
      <c r="K370" s="71">
        <v>2.2634570864144399</v>
      </c>
      <c r="L370" s="71">
        <v>4.1367968625918037</v>
      </c>
      <c r="M370" s="71">
        <v>55.24903731816238</v>
      </c>
      <c r="N370" s="71">
        <v>56.728530794673063</v>
      </c>
      <c r="O370" s="71">
        <v>57.378823942170463</v>
      </c>
      <c r="P370" s="71">
        <v>39.198739603501863</v>
      </c>
      <c r="Q370" s="71">
        <v>3.52739879388225</v>
      </c>
      <c r="R370" s="71">
        <v>0</v>
      </c>
      <c r="S370" s="71">
        <v>5.9992170715872826</v>
      </c>
      <c r="T370" s="72"/>
      <c r="U370" s="71">
        <v>20858148</v>
      </c>
      <c r="V370" s="71">
        <v>1297</v>
      </c>
      <c r="W370" s="71">
        <v>67</v>
      </c>
      <c r="X370" s="71">
        <v>13951</v>
      </c>
      <c r="Y370" s="71">
        <v>22319</v>
      </c>
      <c r="Z370" s="71">
        <v>29387</v>
      </c>
      <c r="AA370" s="71">
        <v>7685</v>
      </c>
      <c r="AB370" s="71">
        <v>57640</v>
      </c>
      <c r="AC370" s="71">
        <v>0</v>
      </c>
      <c r="AD370" s="71">
        <v>5.9992170715872826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2130</v>
      </c>
      <c r="B371" s="70">
        <v>74</v>
      </c>
      <c r="C371" s="70">
        <v>6</v>
      </c>
      <c r="D371" s="70">
        <v>5</v>
      </c>
      <c r="E371" s="70">
        <v>2009</v>
      </c>
      <c r="F371" s="70" t="s">
        <v>176</v>
      </c>
      <c r="G371" s="70" t="s">
        <v>2124</v>
      </c>
      <c r="H371" s="70" t="s">
        <v>2125</v>
      </c>
      <c r="I371" s="148"/>
      <c r="J371" s="71">
        <v>440.21267256497322</v>
      </c>
      <c r="K371" s="71">
        <v>1.950667000451876</v>
      </c>
      <c r="L371" s="71">
        <v>1.8241342139350381</v>
      </c>
      <c r="M371" s="71">
        <v>61.001368993680558</v>
      </c>
      <c r="N371" s="71">
        <v>55.613366390775077</v>
      </c>
      <c r="O371" s="71">
        <v>59.306728955960132</v>
      </c>
      <c r="P371" s="71">
        <v>37.526754802396383</v>
      </c>
      <c r="Q371" s="71">
        <v>3.3810135952490499</v>
      </c>
      <c r="R371" s="71">
        <v>0</v>
      </c>
      <c r="S371" s="71">
        <v>6.6161157631403773</v>
      </c>
      <c r="T371" s="72"/>
      <c r="U371" s="71">
        <v>19880613</v>
      </c>
      <c r="V371" s="71">
        <v>1406</v>
      </c>
      <c r="W371" s="71">
        <v>43</v>
      </c>
      <c r="X371" s="71">
        <v>16243</v>
      </c>
      <c r="Y371" s="71">
        <v>22494</v>
      </c>
      <c r="Z371" s="71">
        <v>29981</v>
      </c>
      <c r="AA371" s="71">
        <v>7553</v>
      </c>
      <c r="AB371" s="71">
        <v>57996</v>
      </c>
      <c r="AC371" s="71">
        <v>0</v>
      </c>
      <c r="AD371" s="71">
        <v>6.6161157631403773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55.31</v>
      </c>
      <c r="BK371" s="71">
        <v>0</v>
      </c>
      <c r="BL371" s="71">
        <v>20.461000000000002</v>
      </c>
      <c r="BM371" s="71">
        <v>0</v>
      </c>
      <c r="BN371" s="72"/>
      <c r="BO371" s="71">
        <v>0</v>
      </c>
      <c r="BP371" s="71">
        <v>0</v>
      </c>
      <c r="BQ371" s="71">
        <v>5</v>
      </c>
      <c r="BR371" s="71">
        <v>0</v>
      </c>
      <c r="BS371" s="71">
        <v>2</v>
      </c>
      <c r="BT371" s="71">
        <v>0</v>
      </c>
      <c r="BU371"/>
      <c r="BV371" s="70">
        <v>64.700999999999993</v>
      </c>
      <c r="BW371" s="70">
        <v>0</v>
      </c>
      <c r="BX371" s="70">
        <v>11.07</v>
      </c>
      <c r="BY371" s="70">
        <v>0</v>
      </c>
      <c r="BZ371" s="70">
        <v>0</v>
      </c>
      <c r="CA371" s="70">
        <v>0</v>
      </c>
      <c r="CB371" s="70">
        <v>0</v>
      </c>
      <c r="CC371" s="70">
        <v>0</v>
      </c>
      <c r="CD371" s="70">
        <v>0</v>
      </c>
    </row>
    <row r="372" spans="1:82">
      <c r="A372" s="70" t="s">
        <v>2131</v>
      </c>
      <c r="B372" s="70">
        <v>75</v>
      </c>
      <c r="C372" s="70">
        <v>7</v>
      </c>
      <c r="D372" s="70">
        <v>5</v>
      </c>
      <c r="E372" s="70">
        <v>2010</v>
      </c>
      <c r="F372" s="70" t="s">
        <v>177</v>
      </c>
      <c r="G372" s="70" t="s">
        <v>2124</v>
      </c>
      <c r="H372" s="70" t="s">
        <v>2125</v>
      </c>
      <c r="I372" s="148"/>
      <c r="J372" s="71">
        <v>473.11025518725131</v>
      </c>
      <c r="K372" s="71">
        <v>2.1857317224339599</v>
      </c>
      <c r="L372" s="71">
        <v>1.723630720587324</v>
      </c>
      <c r="M372" s="71">
        <v>64.163106709547691</v>
      </c>
      <c r="N372" s="71">
        <v>57.022346278929923</v>
      </c>
      <c r="O372" s="71">
        <v>59.798355917763963</v>
      </c>
      <c r="P372" s="71">
        <v>37.963081965615821</v>
      </c>
      <c r="Q372" s="71">
        <v>3.5381509183876099</v>
      </c>
      <c r="R372" s="71">
        <v>0</v>
      </c>
      <c r="S372" s="71">
        <v>6.9644464227848628</v>
      </c>
      <c r="T372" s="72"/>
      <c r="U372" s="71">
        <v>19724065</v>
      </c>
      <c r="V372" s="71">
        <v>1406</v>
      </c>
      <c r="W372" s="71">
        <v>43</v>
      </c>
      <c r="X372" s="71">
        <v>16243</v>
      </c>
      <c r="Y372" s="71">
        <v>22748</v>
      </c>
      <c r="Z372" s="71">
        <v>30370</v>
      </c>
      <c r="AA372" s="71">
        <v>7450</v>
      </c>
      <c r="AB372" s="71">
        <v>58156</v>
      </c>
      <c r="AC372" s="71">
        <v>0</v>
      </c>
      <c r="AD372" s="71">
        <v>6.9644464227848628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57.405999999999999</v>
      </c>
      <c r="BK372" s="71">
        <v>0</v>
      </c>
      <c r="BL372" s="71">
        <v>21.648</v>
      </c>
      <c r="BM372" s="71">
        <v>0</v>
      </c>
      <c r="BN372" s="72"/>
      <c r="BO372" s="71">
        <v>0</v>
      </c>
      <c r="BP372" s="71">
        <v>0</v>
      </c>
      <c r="BQ372" s="71">
        <v>5</v>
      </c>
      <c r="BR372" s="71">
        <v>0</v>
      </c>
      <c r="BS372" s="71">
        <v>2</v>
      </c>
      <c r="BT372" s="71">
        <v>0</v>
      </c>
      <c r="BU372"/>
      <c r="BV372" s="70">
        <v>67.073999999999998</v>
      </c>
      <c r="BW372" s="70">
        <v>0</v>
      </c>
      <c r="BX372" s="70">
        <v>11.98</v>
      </c>
      <c r="BY372" s="70">
        <v>0</v>
      </c>
      <c r="BZ372" s="70">
        <v>0</v>
      </c>
      <c r="CA372" s="70">
        <v>0</v>
      </c>
      <c r="CB372" s="70">
        <v>0</v>
      </c>
      <c r="CC372" s="70">
        <v>0</v>
      </c>
      <c r="CD372" s="70">
        <v>0</v>
      </c>
    </row>
    <row r="373" spans="1:82">
      <c r="A373" s="70" t="s">
        <v>2132</v>
      </c>
      <c r="B373" s="70">
        <v>76</v>
      </c>
      <c r="C373" s="70">
        <v>8</v>
      </c>
      <c r="D373" s="70">
        <v>5</v>
      </c>
      <c r="E373" s="70">
        <v>2011</v>
      </c>
      <c r="F373" s="70" t="s">
        <v>178</v>
      </c>
      <c r="G373" s="70" t="s">
        <v>2124</v>
      </c>
      <c r="H373" s="70" t="s">
        <v>2125</v>
      </c>
      <c r="I373" s="148"/>
      <c r="J373" s="71">
        <v>492.47541981855221</v>
      </c>
      <c r="K373" s="71">
        <v>3.5431208094712141</v>
      </c>
      <c r="L373" s="71">
        <v>1.938330994503727</v>
      </c>
      <c r="M373" s="71">
        <v>77.64451566433587</v>
      </c>
      <c r="N373" s="71">
        <v>70.86087836309693</v>
      </c>
      <c r="O373" s="71">
        <v>59.683136431319554</v>
      </c>
      <c r="P373" s="71">
        <v>36.950133931088537</v>
      </c>
      <c r="Q373" s="71">
        <v>4.1014972082140497</v>
      </c>
      <c r="R373" s="71">
        <v>0</v>
      </c>
      <c r="S373" s="71">
        <v>7.2398957386277596</v>
      </c>
      <c r="T373" s="72"/>
      <c r="U373" s="71">
        <v>19387212</v>
      </c>
      <c r="V373" s="71">
        <v>1406</v>
      </c>
      <c r="W373" s="71">
        <v>43</v>
      </c>
      <c r="X373" s="71">
        <v>16243</v>
      </c>
      <c r="Y373" s="71">
        <v>23168</v>
      </c>
      <c r="Z373" s="71">
        <v>30970</v>
      </c>
      <c r="AA373" s="71">
        <v>7467</v>
      </c>
      <c r="AB373" s="71">
        <v>58445</v>
      </c>
      <c r="AC373" s="71">
        <v>0</v>
      </c>
      <c r="AD373" s="71">
        <v>7.2398957386277596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36.252000000000002</v>
      </c>
      <c r="BK373" s="71">
        <v>0</v>
      </c>
      <c r="BL373" s="71">
        <v>25.361999999999998</v>
      </c>
      <c r="BM373" s="71">
        <v>0</v>
      </c>
      <c r="BN373" s="72"/>
      <c r="BO373" s="71">
        <v>0</v>
      </c>
      <c r="BP373" s="71">
        <v>0</v>
      </c>
      <c r="BQ373" s="71">
        <v>4</v>
      </c>
      <c r="BR373" s="71">
        <v>0</v>
      </c>
      <c r="BS373" s="71">
        <v>2</v>
      </c>
      <c r="BT373" s="71">
        <v>0</v>
      </c>
      <c r="BU373"/>
      <c r="BV373" s="70">
        <v>45.2</v>
      </c>
      <c r="BW373" s="70">
        <v>0</v>
      </c>
      <c r="BX373" s="70">
        <v>16.414000000000001</v>
      </c>
      <c r="BY373" s="70">
        <v>0</v>
      </c>
      <c r="BZ373" s="70">
        <v>0</v>
      </c>
      <c r="CA373" s="70">
        <v>0</v>
      </c>
      <c r="CB373" s="70">
        <v>0</v>
      </c>
      <c r="CC373" s="70">
        <v>0</v>
      </c>
      <c r="CD373" s="70">
        <v>0</v>
      </c>
    </row>
    <row r="374" spans="1:82">
      <c r="A374" s="70" t="s">
        <v>2133</v>
      </c>
      <c r="B374" s="70">
        <v>77</v>
      </c>
      <c r="C374" s="70">
        <v>9</v>
      </c>
      <c r="D374" s="70">
        <v>5</v>
      </c>
      <c r="E374" s="70">
        <v>2012</v>
      </c>
      <c r="F374" s="70" t="s">
        <v>179</v>
      </c>
      <c r="G374" s="70" t="s">
        <v>2124</v>
      </c>
      <c r="H374" s="70" t="s">
        <v>2125</v>
      </c>
      <c r="I374" s="148"/>
      <c r="J374" s="71">
        <v>529.77907272155494</v>
      </c>
      <c r="K374" s="71">
        <v>3.3098083579325999</v>
      </c>
      <c r="L374" s="71">
        <v>1.9839868132757621</v>
      </c>
      <c r="M374" s="71">
        <v>86.138071161427376</v>
      </c>
      <c r="N374" s="71">
        <v>83.682483801122729</v>
      </c>
      <c r="O374" s="71">
        <v>60.341538601954881</v>
      </c>
      <c r="P374" s="71">
        <v>37.135478816711775</v>
      </c>
      <c r="Q374" s="71">
        <v>4.49401205875823</v>
      </c>
      <c r="R374" s="71">
        <v>0</v>
      </c>
      <c r="S374" s="71">
        <v>8.7391694483590179</v>
      </c>
      <c r="T374" s="72"/>
      <c r="U374" s="71">
        <v>20063224</v>
      </c>
      <c r="V374" s="71">
        <v>1406</v>
      </c>
      <c r="W374" s="71">
        <v>43</v>
      </c>
      <c r="X374" s="71">
        <v>16243</v>
      </c>
      <c r="Y374" s="71">
        <v>23671</v>
      </c>
      <c r="Z374" s="71">
        <v>31560</v>
      </c>
      <c r="AA374" s="71">
        <v>7462</v>
      </c>
      <c r="AB374" s="71">
        <v>58941</v>
      </c>
      <c r="AC374" s="71">
        <v>0</v>
      </c>
      <c r="AD374" s="71">
        <v>8.7391694483590179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75.936999999999998</v>
      </c>
      <c r="BK374" s="71">
        <v>0</v>
      </c>
      <c r="BL374" s="71">
        <v>9.4160000000000004</v>
      </c>
      <c r="BM374" s="71">
        <v>0</v>
      </c>
      <c r="BN374" s="72"/>
      <c r="BO374" s="71">
        <v>0</v>
      </c>
      <c r="BP374" s="71">
        <v>0</v>
      </c>
      <c r="BQ374" s="71">
        <v>7</v>
      </c>
      <c r="BR374" s="71">
        <v>0</v>
      </c>
      <c r="BS374" s="71">
        <v>2</v>
      </c>
      <c r="BT374" s="71">
        <v>0</v>
      </c>
      <c r="BU374"/>
      <c r="BV374" s="70">
        <v>85.352999999999994</v>
      </c>
      <c r="BW374" s="70">
        <v>0</v>
      </c>
      <c r="BX374" s="70">
        <v>0</v>
      </c>
      <c r="BY374" s="70">
        <v>0</v>
      </c>
      <c r="BZ374" s="70">
        <v>0</v>
      </c>
      <c r="CA374" s="70">
        <v>0</v>
      </c>
      <c r="CB374" s="70">
        <v>0</v>
      </c>
      <c r="CC374" s="70">
        <v>0</v>
      </c>
      <c r="CD374" s="70">
        <v>0</v>
      </c>
    </row>
    <row r="375" spans="1:82">
      <c r="A375" s="70" t="s">
        <v>2134</v>
      </c>
      <c r="B375" s="70">
        <v>78</v>
      </c>
      <c r="C375" s="70">
        <v>10</v>
      </c>
      <c r="D375" s="70">
        <v>5</v>
      </c>
      <c r="E375" s="70">
        <v>2013</v>
      </c>
      <c r="F375" s="70" t="s">
        <v>180</v>
      </c>
      <c r="G375" s="70" t="s">
        <v>2124</v>
      </c>
      <c r="H375" s="70" t="s">
        <v>2125</v>
      </c>
      <c r="I375" s="148"/>
      <c r="J375" s="71">
        <v>583.21447404393473</v>
      </c>
      <c r="K375" s="71">
        <v>2.756492964997586</v>
      </c>
      <c r="L375" s="71">
        <v>1.906595431895171</v>
      </c>
      <c r="M375" s="71">
        <v>85.340987117355255</v>
      </c>
      <c r="N375" s="71">
        <v>79.768591293278789</v>
      </c>
      <c r="O375" s="71">
        <v>58.948546392456336</v>
      </c>
      <c r="P375" s="71">
        <v>37.215461203160615</v>
      </c>
      <c r="Q375" s="71">
        <v>4.5363230369962002</v>
      </c>
      <c r="R375" s="71">
        <v>0</v>
      </c>
      <c r="S375" s="71">
        <v>7.5850926887700876</v>
      </c>
      <c r="T375" s="72"/>
      <c r="U375" s="71">
        <v>22185004</v>
      </c>
      <c r="V375" s="71">
        <v>1406</v>
      </c>
      <c r="W375" s="71">
        <v>43</v>
      </c>
      <c r="X375" s="71">
        <v>16243</v>
      </c>
      <c r="Y375" s="71">
        <v>23678</v>
      </c>
      <c r="Z375" s="71">
        <v>32208</v>
      </c>
      <c r="AA375" s="71">
        <v>7450</v>
      </c>
      <c r="AB375" s="71">
        <v>58643</v>
      </c>
      <c r="AC375" s="71">
        <v>0</v>
      </c>
      <c r="AD375" s="71">
        <v>7.5850926887700876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81.932000000000002</v>
      </c>
      <c r="BK375" s="71">
        <v>0</v>
      </c>
      <c r="BL375" s="71">
        <v>9.5500000000000007</v>
      </c>
      <c r="BM375" s="71">
        <v>0</v>
      </c>
      <c r="BN375" s="72"/>
      <c r="BO375" s="71">
        <v>0</v>
      </c>
      <c r="BP375" s="71">
        <v>0</v>
      </c>
      <c r="BQ375" s="71">
        <v>7</v>
      </c>
      <c r="BR375" s="71">
        <v>0</v>
      </c>
      <c r="BS375" s="71">
        <v>2</v>
      </c>
      <c r="BT375" s="71">
        <v>0</v>
      </c>
      <c r="BU375"/>
      <c r="BV375" s="70">
        <v>91.481999999999999</v>
      </c>
      <c r="BW375" s="70">
        <v>0</v>
      </c>
      <c r="BX375" s="70">
        <v>0</v>
      </c>
      <c r="BY375" s="70">
        <v>0</v>
      </c>
      <c r="BZ375" s="70">
        <v>0</v>
      </c>
      <c r="CA375" s="70">
        <v>0</v>
      </c>
      <c r="CB375" s="70">
        <v>0</v>
      </c>
      <c r="CC375" s="70">
        <v>0</v>
      </c>
      <c r="CD375" s="70">
        <v>0</v>
      </c>
    </row>
    <row r="376" spans="1:82">
      <c r="A376" s="70" t="s">
        <v>2135</v>
      </c>
      <c r="B376" s="70">
        <v>79</v>
      </c>
      <c r="C376" s="70">
        <v>11</v>
      </c>
      <c r="D376" s="70">
        <v>5</v>
      </c>
      <c r="E376" s="70">
        <v>2014</v>
      </c>
      <c r="F376" s="70" t="s">
        <v>181</v>
      </c>
      <c r="G376" s="70" t="s">
        <v>2124</v>
      </c>
      <c r="H376" s="70" t="s">
        <v>2125</v>
      </c>
      <c r="I376" s="148"/>
      <c r="J376" s="71">
        <v>538.58098123618367</v>
      </c>
      <c r="K376" s="71">
        <v>3.182658291430267</v>
      </c>
      <c r="L376" s="71">
        <v>1.96118194150002</v>
      </c>
      <c r="M376" s="71">
        <v>86.47092387496123</v>
      </c>
      <c r="N376" s="71">
        <v>70.133786525547862</v>
      </c>
      <c r="O376" s="71">
        <v>56.456268679996562</v>
      </c>
      <c r="P376" s="71">
        <v>38.091802238582922</v>
      </c>
      <c r="Q376" s="71">
        <v>4.3320704018349803</v>
      </c>
      <c r="R376" s="71">
        <v>0</v>
      </c>
      <c r="S376" s="71">
        <v>8.1069312217197709</v>
      </c>
      <c r="T376" s="72"/>
      <c r="U376" s="71">
        <v>20899930</v>
      </c>
      <c r="V376" s="71">
        <v>1245</v>
      </c>
      <c r="W376" s="71">
        <v>45</v>
      </c>
      <c r="X376" s="71">
        <v>16825</v>
      </c>
      <c r="Y376" s="71">
        <v>23809</v>
      </c>
      <c r="Z376" s="71">
        <v>32488</v>
      </c>
      <c r="AA376" s="71">
        <v>7586</v>
      </c>
      <c r="AB376" s="71">
        <v>58370</v>
      </c>
      <c r="AC376" s="71">
        <v>0</v>
      </c>
      <c r="AD376" s="71">
        <v>8.1069312217197709</v>
      </c>
      <c r="AE376" s="72"/>
      <c r="AF376" s="71"/>
      <c r="AG376" s="71"/>
      <c r="AH376" s="71"/>
      <c r="AI376" s="71"/>
      <c r="AJ376" s="71"/>
      <c r="AK376" s="71"/>
      <c r="AL376" s="71"/>
      <c r="AM376" s="71"/>
      <c r="AN376" s="71"/>
      <c r="AO376" s="71"/>
      <c r="AP376" s="71"/>
      <c r="AQ376" s="72"/>
      <c r="AR376" s="71">
        <v>1425</v>
      </c>
      <c r="AS376" s="71">
        <v>141</v>
      </c>
      <c r="AT376" s="71">
        <v>0</v>
      </c>
      <c r="AU376" s="71">
        <v>0</v>
      </c>
      <c r="AV376" s="71">
        <v>0</v>
      </c>
      <c r="AW376" s="71">
        <v>1</v>
      </c>
      <c r="AX376" s="71"/>
      <c r="AY376" s="72"/>
      <c r="AZ376" s="71">
        <v>5729.6360000000004</v>
      </c>
      <c r="BA376" s="71">
        <v>5451.82</v>
      </c>
      <c r="BB376" s="71">
        <v>0</v>
      </c>
      <c r="BC376" s="71">
        <v>0</v>
      </c>
      <c r="BD376" s="71">
        <v>0</v>
      </c>
      <c r="BE376" s="71">
        <v>1845</v>
      </c>
      <c r="BF376" s="71"/>
      <c r="BG376" s="72"/>
      <c r="BH376" s="71">
        <v>0</v>
      </c>
      <c r="BI376" s="71">
        <v>0</v>
      </c>
      <c r="BJ376" s="71">
        <v>82.212999999999994</v>
      </c>
      <c r="BK376" s="71">
        <v>0</v>
      </c>
      <c r="BL376" s="71">
        <v>9.8949999999999996</v>
      </c>
      <c r="BM376" s="71">
        <v>0</v>
      </c>
      <c r="BN376" s="72"/>
      <c r="BO376" s="71">
        <v>0</v>
      </c>
      <c r="BP376" s="71">
        <v>0</v>
      </c>
      <c r="BQ376" s="71">
        <v>8</v>
      </c>
      <c r="BR376" s="71">
        <v>0</v>
      </c>
      <c r="BS376" s="71">
        <v>2</v>
      </c>
      <c r="BT376" s="71">
        <v>0</v>
      </c>
      <c r="BU376"/>
      <c r="BV376" s="70">
        <v>92.108000000000004</v>
      </c>
      <c r="BW376" s="70">
        <v>0</v>
      </c>
      <c r="BX376" s="70">
        <v>0</v>
      </c>
      <c r="BY376" s="70">
        <v>0</v>
      </c>
      <c r="BZ376" s="70">
        <v>0</v>
      </c>
      <c r="CA376" s="70">
        <v>0</v>
      </c>
      <c r="CB376" s="70">
        <v>0</v>
      </c>
      <c r="CC376" s="70">
        <v>0</v>
      </c>
      <c r="CD376" s="70">
        <v>0</v>
      </c>
    </row>
    <row r="377" spans="1:82">
      <c r="A377" s="70" t="s">
        <v>2136</v>
      </c>
      <c r="B377" s="70">
        <v>80</v>
      </c>
      <c r="C377" s="70">
        <v>12</v>
      </c>
      <c r="D377" s="70">
        <v>5</v>
      </c>
      <c r="E377" s="70">
        <v>2015</v>
      </c>
      <c r="F377" s="70" t="s">
        <v>182</v>
      </c>
      <c r="G377" s="70" t="s">
        <v>2124</v>
      </c>
      <c r="H377" s="70" t="s">
        <v>2125</v>
      </c>
      <c r="I377" s="148"/>
      <c r="J377" s="71">
        <v>515.38871000169536</v>
      </c>
      <c r="K377" s="71">
        <v>2.857655569222997</v>
      </c>
      <c r="L377" s="71">
        <v>1.961628370189288</v>
      </c>
      <c r="M377" s="71">
        <v>82.754100213274526</v>
      </c>
      <c r="N377" s="71">
        <v>62.963591082492307</v>
      </c>
      <c r="O377" s="71">
        <v>56.155642020766749</v>
      </c>
      <c r="P377" s="71">
        <v>39.780244734947246</v>
      </c>
      <c r="Q377" s="71">
        <v>4.2421981537672098</v>
      </c>
      <c r="R377" s="71">
        <v>0</v>
      </c>
      <c r="S377" s="71">
        <v>8.5573457802934207</v>
      </c>
      <c r="T377" s="72"/>
      <c r="U377" s="71">
        <v>22830086</v>
      </c>
      <c r="V377" s="71">
        <v>1245</v>
      </c>
      <c r="W377" s="71">
        <v>45</v>
      </c>
      <c r="X377" s="71">
        <v>16825</v>
      </c>
      <c r="Y377" s="71">
        <v>24115</v>
      </c>
      <c r="Z377" s="71">
        <v>32626</v>
      </c>
      <c r="AA377" s="71">
        <v>7916</v>
      </c>
      <c r="AB377" s="71">
        <v>58389</v>
      </c>
      <c r="AC377" s="71">
        <v>0</v>
      </c>
      <c r="AD377" s="71">
        <v>8.5573457802934207</v>
      </c>
      <c r="AE377" s="72"/>
      <c r="AF377" s="71">
        <v>261959351.06781581</v>
      </c>
      <c r="AG377" s="71">
        <v>2291813.5942570991</v>
      </c>
      <c r="AH377" s="71">
        <v>368444.991237877</v>
      </c>
      <c r="AI377" s="71">
        <v>104004026.794119</v>
      </c>
      <c r="AJ377" s="71">
        <v>100507843.02630819</v>
      </c>
      <c r="AK377" s="71">
        <v>0</v>
      </c>
      <c r="AL377" s="71">
        <v>0</v>
      </c>
      <c r="AM377" s="71">
        <v>8001967.5173570924</v>
      </c>
      <c r="AN377" s="71">
        <v>0</v>
      </c>
      <c r="AO377" s="71">
        <v>0</v>
      </c>
      <c r="AP377" s="71">
        <v>477133446.99109507</v>
      </c>
      <c r="AQ377" s="72"/>
      <c r="AR377" s="71">
        <v>1559</v>
      </c>
      <c r="AS377" s="71">
        <v>161</v>
      </c>
      <c r="AT377" s="71">
        <v>0</v>
      </c>
      <c r="AU377" s="71">
        <v>0</v>
      </c>
      <c r="AV377" s="71">
        <v>0</v>
      </c>
      <c r="AW377" s="71">
        <v>1</v>
      </c>
      <c r="AX377" s="71"/>
      <c r="AY377" s="72"/>
      <c r="AZ377" s="71">
        <v>6387.1659999999993</v>
      </c>
      <c r="BA377" s="71">
        <v>6761.42</v>
      </c>
      <c r="BB377" s="71">
        <v>0</v>
      </c>
      <c r="BC377" s="71">
        <v>0</v>
      </c>
      <c r="BD377" s="71">
        <v>0</v>
      </c>
      <c r="BE377" s="71">
        <v>1845</v>
      </c>
      <c r="BF377" s="71"/>
      <c r="BG377" s="72"/>
      <c r="BH377" s="71">
        <v>0</v>
      </c>
      <c r="BI377" s="71">
        <v>0</v>
      </c>
      <c r="BJ377" s="71">
        <v>80.906000000000006</v>
      </c>
      <c r="BK377" s="71">
        <v>0</v>
      </c>
      <c r="BL377" s="71">
        <v>10.215</v>
      </c>
      <c r="BM377" s="71">
        <v>0</v>
      </c>
      <c r="BN377" s="72"/>
      <c r="BO377" s="71">
        <v>0</v>
      </c>
      <c r="BP377" s="71">
        <v>0</v>
      </c>
      <c r="BQ377" s="71">
        <v>8</v>
      </c>
      <c r="BR377" s="71">
        <v>0</v>
      </c>
      <c r="BS377" s="71">
        <v>2</v>
      </c>
      <c r="BT377" s="71">
        <v>0</v>
      </c>
      <c r="BU377"/>
      <c r="BV377" s="70">
        <v>91.120999999999995</v>
      </c>
      <c r="BW377" s="70">
        <v>0</v>
      </c>
      <c r="BX377" s="70">
        <v>0</v>
      </c>
      <c r="BY377" s="70">
        <v>0</v>
      </c>
      <c r="BZ377" s="70">
        <v>0</v>
      </c>
      <c r="CA377" s="70">
        <v>0</v>
      </c>
      <c r="CB377" s="70">
        <v>0</v>
      </c>
      <c r="CC377" s="70">
        <v>0</v>
      </c>
      <c r="CD377" s="70">
        <v>0</v>
      </c>
    </row>
    <row r="378" spans="1:82">
      <c r="A378" s="70" t="s">
        <v>2137</v>
      </c>
      <c r="B378" s="70">
        <v>81</v>
      </c>
      <c r="C378" s="70">
        <v>13</v>
      </c>
      <c r="D378" s="70">
        <v>5</v>
      </c>
      <c r="E378" s="70">
        <v>2016</v>
      </c>
      <c r="F378" s="70" t="s">
        <v>155</v>
      </c>
      <c r="G378" s="70" t="s">
        <v>2124</v>
      </c>
      <c r="H378" s="70" t="s">
        <v>2125</v>
      </c>
      <c r="I378" s="148"/>
      <c r="J378" s="71">
        <v>466.65787932521846</v>
      </c>
      <c r="K378" s="71">
        <v>2.7796946547219514</v>
      </c>
      <c r="L378" s="71">
        <v>1.8518650012659534</v>
      </c>
      <c r="M378" s="71">
        <v>67.297737296330638</v>
      </c>
      <c r="N378" s="71">
        <v>63.398650292269934</v>
      </c>
      <c r="O378" s="71">
        <v>56.373171350570168</v>
      </c>
      <c r="P378" s="71">
        <v>38.762883589936415</v>
      </c>
      <c r="Q378" s="71">
        <v>4.1319029972735546</v>
      </c>
      <c r="R378" s="71">
        <v>0</v>
      </c>
      <c r="S378" s="71">
        <v>7.6498949681030712</v>
      </c>
      <c r="T378" s="72"/>
      <c r="U378" s="71">
        <v>21864552</v>
      </c>
      <c r="V378" s="71">
        <v>1245</v>
      </c>
      <c r="W378" s="71">
        <v>45</v>
      </c>
      <c r="X378" s="71">
        <v>16825</v>
      </c>
      <c r="Y378" s="71">
        <v>24419</v>
      </c>
      <c r="Z378" s="71">
        <v>33155</v>
      </c>
      <c r="AA378" s="71">
        <v>7978</v>
      </c>
      <c r="AB378" s="71">
        <v>58499</v>
      </c>
      <c r="AC378" s="71">
        <v>0</v>
      </c>
      <c r="AD378" s="71">
        <v>7.6498949681030712</v>
      </c>
      <c r="AE378" s="72"/>
      <c r="AF378" s="71">
        <v>244424657.40730849</v>
      </c>
      <c r="AG378" s="71">
        <v>2309332.7446222492</v>
      </c>
      <c r="AH378" s="71">
        <v>273270.60876298061</v>
      </c>
      <c r="AI378" s="71">
        <v>108136404.0784432</v>
      </c>
      <c r="AJ378" s="71">
        <v>106096645.9274824</v>
      </c>
      <c r="AK378" s="71">
        <v>0</v>
      </c>
      <c r="AL378" s="71">
        <v>0</v>
      </c>
      <c r="AM378" s="71">
        <v>8023271.0113652367</v>
      </c>
      <c r="AN378" s="71">
        <v>0</v>
      </c>
      <c r="AO378" s="71">
        <v>0</v>
      </c>
      <c r="AP378" s="71">
        <v>469263581.77798456</v>
      </c>
      <c r="AQ378" s="72"/>
      <c r="AR378" s="71">
        <v>1708</v>
      </c>
      <c r="AS378" s="71">
        <v>175</v>
      </c>
      <c r="AT378" s="71">
        <v>0</v>
      </c>
      <c r="AU378" s="71">
        <v>0</v>
      </c>
      <c r="AV378" s="71">
        <v>0</v>
      </c>
      <c r="AW378" s="71">
        <v>1</v>
      </c>
      <c r="AX378" s="71"/>
      <c r="AY378" s="72"/>
      <c r="AZ378" s="71">
        <v>7050.0659999999998</v>
      </c>
      <c r="BA378" s="71">
        <v>8160.12</v>
      </c>
      <c r="BB378" s="71">
        <v>0</v>
      </c>
      <c r="BC378" s="71">
        <v>0</v>
      </c>
      <c r="BD378" s="71">
        <v>0</v>
      </c>
      <c r="BE378" s="71">
        <v>1845</v>
      </c>
      <c r="BF378" s="71"/>
      <c r="BG378" s="72"/>
      <c r="BH378" s="71">
        <v>0</v>
      </c>
      <c r="BI378" s="71">
        <v>0</v>
      </c>
      <c r="BJ378" s="71">
        <v>71.917000000000002</v>
      </c>
      <c r="BK378" s="71">
        <v>0</v>
      </c>
      <c r="BL378" s="71">
        <v>5.4749999999999996</v>
      </c>
      <c r="BM378" s="71">
        <v>0</v>
      </c>
      <c r="BN378" s="72"/>
      <c r="BO378" s="71">
        <v>0</v>
      </c>
      <c r="BP378" s="71">
        <v>0</v>
      </c>
      <c r="BQ378" s="71">
        <v>8</v>
      </c>
      <c r="BR378" s="71">
        <v>0</v>
      </c>
      <c r="BS378" s="71">
        <v>1</v>
      </c>
      <c r="BT378" s="71">
        <v>0</v>
      </c>
      <c r="BU378"/>
      <c r="BV378" s="70">
        <v>77.391999999999996</v>
      </c>
      <c r="BW378" s="70">
        <v>0</v>
      </c>
      <c r="BX378" s="70">
        <v>0</v>
      </c>
      <c r="BY378" s="70">
        <v>0</v>
      </c>
      <c r="BZ378" s="70">
        <v>0</v>
      </c>
      <c r="CA378" s="70">
        <v>0</v>
      </c>
      <c r="CB378" s="70">
        <v>0</v>
      </c>
      <c r="CC378" s="70">
        <v>0</v>
      </c>
      <c r="CD378" s="70">
        <v>0</v>
      </c>
    </row>
    <row r="379" spans="1:82">
      <c r="A379" s="70" t="s">
        <v>2138</v>
      </c>
      <c r="B379" s="70">
        <v>82</v>
      </c>
      <c r="C379" s="70">
        <v>14</v>
      </c>
      <c r="D379" s="70">
        <v>5</v>
      </c>
      <c r="E379" s="70">
        <v>2017</v>
      </c>
      <c r="F379" s="70" t="s">
        <v>156</v>
      </c>
      <c r="G379" s="70" t="s">
        <v>2124</v>
      </c>
      <c r="H379" s="70" t="s">
        <v>2125</v>
      </c>
      <c r="I379" s="148"/>
      <c r="J379" s="71">
        <v>433.48164596045007</v>
      </c>
      <c r="K379" s="71">
        <v>2.8559261368737796</v>
      </c>
      <c r="L379" s="71">
        <v>1.8369099735792753</v>
      </c>
      <c r="M379" s="71">
        <v>62.658561063720576</v>
      </c>
      <c r="N379" s="71">
        <v>59.506729286173901</v>
      </c>
      <c r="O379" s="71">
        <v>55.884812640868837</v>
      </c>
      <c r="P379" s="71">
        <v>39.603621888878628</v>
      </c>
      <c r="Q379" s="71">
        <v>4.0108053793498701</v>
      </c>
      <c r="R379" s="71">
        <v>0</v>
      </c>
      <c r="S379" s="71">
        <v>9.5373457633286964</v>
      </c>
      <c r="T379" s="72"/>
      <c r="U379" s="71">
        <v>21843706</v>
      </c>
      <c r="V379" s="71">
        <v>1245</v>
      </c>
      <c r="W379" s="71">
        <v>45</v>
      </c>
      <c r="X379" s="71">
        <v>16825</v>
      </c>
      <c r="Y379" s="71">
        <v>24764</v>
      </c>
      <c r="Z379" s="71">
        <v>33413</v>
      </c>
      <c r="AA379" s="71">
        <v>8203</v>
      </c>
      <c r="AB379" s="71">
        <v>58721</v>
      </c>
      <c r="AC379" s="71">
        <v>0</v>
      </c>
      <c r="AD379" s="71">
        <v>9.5373457633286964</v>
      </c>
      <c r="AE379" s="72"/>
      <c r="AF379" s="71">
        <v>232547543.9590798</v>
      </c>
      <c r="AG379" s="71">
        <v>2337835.689999579</v>
      </c>
      <c r="AH379" s="71">
        <v>366705.14474494528</v>
      </c>
      <c r="AI379" s="71">
        <v>102745338.33475059</v>
      </c>
      <c r="AJ379" s="71">
        <v>109726243.2960666</v>
      </c>
      <c r="AK379" s="71">
        <v>0</v>
      </c>
      <c r="AL379" s="71">
        <v>0</v>
      </c>
      <c r="AM379" s="71">
        <v>8066320.6882233731</v>
      </c>
      <c r="AN379" s="71">
        <v>0</v>
      </c>
      <c r="AO379" s="71">
        <v>0</v>
      </c>
      <c r="AP379" s="71">
        <v>455789987.11286485</v>
      </c>
      <c r="AQ379" s="72"/>
      <c r="AR379" s="71">
        <v>1820</v>
      </c>
      <c r="AS379" s="71">
        <v>193</v>
      </c>
      <c r="AT379" s="71">
        <v>0</v>
      </c>
      <c r="AU379" s="71">
        <v>0</v>
      </c>
      <c r="AV379" s="71">
        <v>0</v>
      </c>
      <c r="AW379" s="71">
        <v>1</v>
      </c>
      <c r="AX379" s="71"/>
      <c r="AY379" s="72"/>
      <c r="AZ379" s="71">
        <v>7612.6759999999986</v>
      </c>
      <c r="BA379" s="71">
        <v>8380.2199999999975</v>
      </c>
      <c r="BB379" s="71">
        <v>0</v>
      </c>
      <c r="BC379" s="71">
        <v>0</v>
      </c>
      <c r="BD379" s="71">
        <v>0</v>
      </c>
      <c r="BE379" s="71">
        <v>1845</v>
      </c>
      <c r="BF379" s="71"/>
      <c r="BG379" s="72"/>
      <c r="BH379" s="71">
        <v>0</v>
      </c>
      <c r="BI379" s="71">
        <v>0</v>
      </c>
      <c r="BJ379" s="71">
        <v>71.072000000000003</v>
      </c>
      <c r="BK379" s="71">
        <v>0</v>
      </c>
      <c r="BL379" s="71">
        <v>30.280999999999999</v>
      </c>
      <c r="BM379" s="71">
        <v>0</v>
      </c>
      <c r="BN379" s="72"/>
      <c r="BO379" s="71">
        <v>0</v>
      </c>
      <c r="BP379" s="71">
        <v>0</v>
      </c>
      <c r="BQ379" s="71">
        <v>8</v>
      </c>
      <c r="BR379" s="71">
        <v>0</v>
      </c>
      <c r="BS379" s="71">
        <v>2</v>
      </c>
      <c r="BT379" s="71">
        <v>0</v>
      </c>
      <c r="BU379"/>
      <c r="BV379" s="70">
        <v>80.661000000000001</v>
      </c>
      <c r="BW379" s="70">
        <v>0</v>
      </c>
      <c r="BX379" s="70">
        <v>20.692</v>
      </c>
      <c r="BY379" s="70">
        <v>0</v>
      </c>
      <c r="BZ379" s="70">
        <v>0</v>
      </c>
      <c r="CA379" s="70">
        <v>0</v>
      </c>
      <c r="CB379" s="70">
        <v>0</v>
      </c>
      <c r="CC379" s="70">
        <v>0</v>
      </c>
      <c r="CD379" s="70">
        <v>0</v>
      </c>
    </row>
    <row r="380" spans="1:82">
      <c r="A380" s="70" t="s">
        <v>2139</v>
      </c>
      <c r="B380" s="70">
        <v>83</v>
      </c>
      <c r="C380" s="70">
        <v>15</v>
      </c>
      <c r="D380" s="70">
        <v>5</v>
      </c>
      <c r="E380" s="70">
        <v>2018</v>
      </c>
      <c r="F380" s="70" t="s">
        <v>183</v>
      </c>
      <c r="G380" s="70" t="s">
        <v>2124</v>
      </c>
      <c r="H380" s="70" t="s">
        <v>2125</v>
      </c>
      <c r="I380" s="148"/>
      <c r="J380" s="71">
        <v>413.90178542361554</v>
      </c>
      <c r="K380" s="71">
        <v>2.4101145414014571</v>
      </c>
      <c r="L380" s="71">
        <v>1.6589367213381241</v>
      </c>
      <c r="M380" s="71">
        <v>57.169014638434419</v>
      </c>
      <c r="N380" s="71">
        <v>41.985351047713046</v>
      </c>
      <c r="O380" s="71">
        <v>55.442074665936396</v>
      </c>
      <c r="P380" s="71">
        <v>39.739965290096563</v>
      </c>
      <c r="Q380" s="71">
        <v>3.7490396752721602</v>
      </c>
      <c r="R380" s="71">
        <v>0</v>
      </c>
      <c r="S380" s="71">
        <v>9.5314593180922724</v>
      </c>
      <c r="T380" s="72"/>
      <c r="U380" s="71">
        <v>23016949</v>
      </c>
      <c r="V380" s="71">
        <v>1245</v>
      </c>
      <c r="W380" s="71">
        <v>45</v>
      </c>
      <c r="X380" s="71">
        <v>16825</v>
      </c>
      <c r="Y380" s="71">
        <v>25276</v>
      </c>
      <c r="Z380" s="71">
        <v>33783</v>
      </c>
      <c r="AA380" s="71">
        <v>8314</v>
      </c>
      <c r="AB380" s="71">
        <v>59151</v>
      </c>
      <c r="AC380" s="71">
        <v>0</v>
      </c>
      <c r="AD380" s="71">
        <v>9.5314593180922724</v>
      </c>
      <c r="AE380" s="72"/>
      <c r="AF380" s="71">
        <v>224860330.06632891</v>
      </c>
      <c r="AG380" s="71">
        <v>2114853.428740263</v>
      </c>
      <c r="AH380" s="71">
        <v>348274.6970646109</v>
      </c>
      <c r="AI380" s="71">
        <v>98683835.98967573</v>
      </c>
      <c r="AJ380" s="71">
        <v>94094796.224784166</v>
      </c>
      <c r="AK380" s="71">
        <v>0</v>
      </c>
      <c r="AL380" s="71">
        <v>0</v>
      </c>
      <c r="AM380" s="71">
        <v>8142200.8497047424</v>
      </c>
      <c r="AN380" s="71">
        <v>0</v>
      </c>
      <c r="AO380" s="71">
        <v>0</v>
      </c>
      <c r="AP380" s="71">
        <v>428244291.25629842</v>
      </c>
      <c r="AQ380" s="72"/>
      <c r="AR380" s="71">
        <v>1916</v>
      </c>
      <c r="AS380" s="71">
        <v>213</v>
      </c>
      <c r="AT380" s="71">
        <v>0</v>
      </c>
      <c r="AU380" s="71">
        <v>0</v>
      </c>
      <c r="AV380" s="71">
        <v>0</v>
      </c>
      <c r="AW380" s="71">
        <v>1</v>
      </c>
      <c r="AX380" s="71"/>
      <c r="AY380" s="72"/>
      <c r="AZ380" s="71">
        <v>8079.6760000000004</v>
      </c>
      <c r="BA380" s="71">
        <v>10613.82</v>
      </c>
      <c r="BB380" s="71">
        <v>0</v>
      </c>
      <c r="BC380" s="71">
        <v>0</v>
      </c>
      <c r="BD380" s="71">
        <v>0</v>
      </c>
      <c r="BE380" s="71">
        <v>1845</v>
      </c>
      <c r="BF380" s="71"/>
      <c r="BG380" s="72"/>
      <c r="BH380" s="71">
        <v>0</v>
      </c>
      <c r="BI380" s="71">
        <v>0</v>
      </c>
      <c r="BJ380" s="71">
        <v>67.259</v>
      </c>
      <c r="BK380" s="71">
        <v>0</v>
      </c>
      <c r="BL380" s="71">
        <v>32.275999999999996</v>
      </c>
      <c r="BM380" s="71">
        <v>0</v>
      </c>
      <c r="BN380" s="72"/>
      <c r="BO380" s="71">
        <v>0</v>
      </c>
      <c r="BP380" s="71">
        <v>0</v>
      </c>
      <c r="BQ380" s="71">
        <v>8</v>
      </c>
      <c r="BR380" s="71">
        <v>0</v>
      </c>
      <c r="BS380" s="71">
        <v>2</v>
      </c>
      <c r="BT380" s="71">
        <v>0</v>
      </c>
      <c r="BU380"/>
      <c r="BV380" s="70">
        <v>76.894000000000005</v>
      </c>
      <c r="BW380" s="70">
        <v>0</v>
      </c>
      <c r="BX380" s="70">
        <v>22.640999999999998</v>
      </c>
      <c r="BY380" s="70">
        <v>0</v>
      </c>
      <c r="BZ380" s="70">
        <v>0</v>
      </c>
      <c r="CA380" s="70">
        <v>0</v>
      </c>
      <c r="CB380" s="70">
        <v>0</v>
      </c>
      <c r="CC380" s="70">
        <v>0</v>
      </c>
      <c r="CD380" s="70">
        <v>0</v>
      </c>
    </row>
    <row r="381" spans="1:82">
      <c r="A381" s="70" t="s">
        <v>2140</v>
      </c>
      <c r="B381" s="70">
        <v>84</v>
      </c>
      <c r="C381" s="70">
        <v>16</v>
      </c>
      <c r="D381" s="70">
        <v>5</v>
      </c>
      <c r="E381" s="70">
        <v>2019</v>
      </c>
      <c r="F381" s="70" t="s">
        <v>158</v>
      </c>
      <c r="G381" s="70" t="s">
        <v>2124</v>
      </c>
      <c r="H381" s="70" t="s">
        <v>2125</v>
      </c>
      <c r="I381" s="148"/>
      <c r="J381" s="71">
        <v>410.61474701774597</v>
      </c>
      <c r="K381" s="71">
        <v>2.2900437625582679</v>
      </c>
      <c r="L381" s="71">
        <v>1.6870101412386849</v>
      </c>
      <c r="M381" s="71">
        <v>60.036271211893641</v>
      </c>
      <c r="N381" s="71">
        <v>42.041681224043522</v>
      </c>
      <c r="O381" s="71">
        <v>54.366384453867596</v>
      </c>
      <c r="P381" s="71">
        <v>39.986689728264913</v>
      </c>
      <c r="Q381" s="71">
        <v>3.6731156876964399</v>
      </c>
      <c r="R381" s="71">
        <v>0</v>
      </c>
      <c r="S381" s="71">
        <v>7.8570897391309558</v>
      </c>
      <c r="T381" s="72"/>
      <c r="U381" s="71">
        <v>22786348</v>
      </c>
      <c r="V381" s="71">
        <v>1245</v>
      </c>
      <c r="W381" s="71">
        <v>45</v>
      </c>
      <c r="X381" s="71">
        <v>16825</v>
      </c>
      <c r="Y381" s="71">
        <v>25788</v>
      </c>
      <c r="Z381" s="71">
        <v>34037</v>
      </c>
      <c r="AA381" s="71">
        <v>8303</v>
      </c>
      <c r="AB381" s="71">
        <v>59522</v>
      </c>
      <c r="AC381" s="71">
        <v>0</v>
      </c>
      <c r="AD381" s="71">
        <v>7.8570897391309558</v>
      </c>
      <c r="AE381" s="72"/>
      <c r="AF381" s="71">
        <v>227853697.53089169</v>
      </c>
      <c r="AG381" s="71">
        <v>2049547.18351048</v>
      </c>
      <c r="AH381" s="71">
        <v>370108.88098993408</v>
      </c>
      <c r="AI381" s="71">
        <v>100896145.9987904</v>
      </c>
      <c r="AJ381" s="71">
        <v>86604439.800367281</v>
      </c>
      <c r="AK381" s="71">
        <v>0</v>
      </c>
      <c r="AL381" s="71">
        <v>0</v>
      </c>
      <c r="AM381" s="71">
        <v>8106448.3186239013</v>
      </c>
      <c r="AN381" s="71">
        <v>0</v>
      </c>
      <c r="AO381" s="71">
        <v>0</v>
      </c>
      <c r="AP381" s="71">
        <v>425880387.71317369</v>
      </c>
      <c r="AQ381" s="72"/>
      <c r="AR381" s="71">
        <v>2030</v>
      </c>
      <c r="AS381" s="71">
        <v>222</v>
      </c>
      <c r="AT381" s="71">
        <v>0</v>
      </c>
      <c r="AU381" s="71">
        <v>0</v>
      </c>
      <c r="AV381" s="71">
        <v>0</v>
      </c>
      <c r="AW381" s="71">
        <v>1</v>
      </c>
      <c r="AX381" s="71"/>
      <c r="AY381" s="72"/>
      <c r="AZ381" s="71">
        <v>8641.6060000000089</v>
      </c>
      <c r="BA381" s="71">
        <v>10744.92</v>
      </c>
      <c r="BB381" s="71">
        <v>0</v>
      </c>
      <c r="BC381" s="71">
        <v>0</v>
      </c>
      <c r="BD381" s="71">
        <v>0</v>
      </c>
      <c r="BE381" s="71">
        <v>1845</v>
      </c>
      <c r="BF381" s="71"/>
      <c r="BG381" s="72"/>
      <c r="BH381" s="71">
        <v>0</v>
      </c>
      <c r="BI381" s="71">
        <v>0</v>
      </c>
      <c r="BJ381" s="71">
        <v>52.881</v>
      </c>
      <c r="BK381" s="71">
        <v>0</v>
      </c>
      <c r="BL381" s="71">
        <v>31.439</v>
      </c>
      <c r="BM381" s="71">
        <v>0</v>
      </c>
      <c r="BN381" s="72"/>
      <c r="BO381" s="71">
        <v>0</v>
      </c>
      <c r="BP381" s="71">
        <v>0</v>
      </c>
      <c r="BQ381" s="71">
        <v>7</v>
      </c>
      <c r="BR381" s="71">
        <v>0</v>
      </c>
      <c r="BS381" s="71">
        <v>2</v>
      </c>
      <c r="BT381" s="71">
        <v>0</v>
      </c>
      <c r="BU381"/>
      <c r="BV381" s="70">
        <v>61.255000000000003</v>
      </c>
      <c r="BW381" s="70">
        <v>0</v>
      </c>
      <c r="BX381" s="70">
        <v>23.065000000000001</v>
      </c>
      <c r="BY381" s="70">
        <v>0</v>
      </c>
      <c r="BZ381" s="70">
        <v>0</v>
      </c>
      <c r="CA381" s="70">
        <v>0</v>
      </c>
      <c r="CB381" s="70">
        <v>0</v>
      </c>
      <c r="CC381" s="70">
        <v>0</v>
      </c>
      <c r="CD381" s="70">
        <v>0</v>
      </c>
    </row>
    <row r="382" spans="1:82">
      <c r="A382" s="70" t="s">
        <v>2141</v>
      </c>
      <c r="B382" s="70">
        <v>85</v>
      </c>
      <c r="C382" s="70">
        <v>17</v>
      </c>
      <c r="D382" s="70">
        <v>5</v>
      </c>
      <c r="E382" s="70">
        <v>2020</v>
      </c>
      <c r="F382" s="70" t="s">
        <v>159</v>
      </c>
      <c r="G382" s="70" t="s">
        <v>2124</v>
      </c>
      <c r="H382" s="70" t="s">
        <v>2125</v>
      </c>
      <c r="I382" s="148"/>
      <c r="J382" s="71">
        <v>432.8488133534313</v>
      </c>
      <c r="K382" s="71">
        <v>1.9932602518951452</v>
      </c>
      <c r="L382" s="71">
        <v>2.9768232447168499</v>
      </c>
      <c r="M382" s="71">
        <v>60.442711106181449</v>
      </c>
      <c r="N382" s="71">
        <v>49.437622691922456</v>
      </c>
      <c r="O382" s="71">
        <v>47.820163829619013</v>
      </c>
      <c r="P382" s="71">
        <v>38.635492171812459</v>
      </c>
      <c r="Q382" s="71">
        <v>3.5167123471285699</v>
      </c>
      <c r="R382" s="71">
        <v>0</v>
      </c>
      <c r="S382" s="71">
        <v>8.9267423553765664</v>
      </c>
      <c r="T382" s="72"/>
      <c r="U382" s="71">
        <v>24434982</v>
      </c>
      <c r="V382" s="71">
        <v>1071</v>
      </c>
      <c r="W382" s="71">
        <v>105</v>
      </c>
      <c r="X382" s="71">
        <v>17837</v>
      </c>
      <c r="Y382" s="71">
        <v>26143</v>
      </c>
      <c r="Z382" s="71">
        <v>34171</v>
      </c>
      <c r="AA382" s="71">
        <v>8527</v>
      </c>
      <c r="AB382" s="71">
        <v>59645</v>
      </c>
      <c r="AC382" s="71">
        <v>0</v>
      </c>
      <c r="AD382" s="71">
        <v>8.9267423553765664</v>
      </c>
      <c r="AE382" s="72"/>
      <c r="AF382" s="71">
        <v>248458276.44930431</v>
      </c>
      <c r="AG382" s="71">
        <v>1609553.0615570119</v>
      </c>
      <c r="AH382" s="71">
        <v>677383.44818801642</v>
      </c>
      <c r="AI382" s="71">
        <v>100656871.82106359</v>
      </c>
      <c r="AJ382" s="71">
        <v>103186605.2447345</v>
      </c>
      <c r="AK382" s="71"/>
      <c r="AL382" s="71"/>
      <c r="AM382" s="71">
        <v>7784335.1697713342</v>
      </c>
      <c r="AN382" s="71"/>
      <c r="AO382" s="71"/>
      <c r="AP382" s="71">
        <v>462373025.1946187</v>
      </c>
      <c r="AQ382" s="72"/>
      <c r="AR382" s="71">
        <v>2132</v>
      </c>
      <c r="AS382" s="71">
        <v>224</v>
      </c>
      <c r="AT382" s="71">
        <v>0</v>
      </c>
      <c r="AU382" s="71">
        <v>0</v>
      </c>
      <c r="AV382" s="71">
        <v>0</v>
      </c>
      <c r="AW382" s="71">
        <v>1</v>
      </c>
      <c r="AX382" s="71"/>
      <c r="AY382" s="72"/>
      <c r="AZ382" s="71">
        <v>9180.9260000000049</v>
      </c>
      <c r="BA382" s="71">
        <v>11159.02000000001</v>
      </c>
      <c r="BB382" s="71">
        <v>0</v>
      </c>
      <c r="BC382" s="71">
        <v>0</v>
      </c>
      <c r="BD382" s="71">
        <v>0</v>
      </c>
      <c r="BE382" s="71">
        <v>1845</v>
      </c>
      <c r="BF382" s="71"/>
      <c r="BG382" s="72"/>
      <c r="BH382" s="71">
        <v>0</v>
      </c>
      <c r="BI382" s="71">
        <v>0</v>
      </c>
      <c r="BJ382" s="71">
        <v>58.744999999999997</v>
      </c>
      <c r="BK382" s="71">
        <v>0</v>
      </c>
      <c r="BL382" s="71">
        <v>34.847000000000001</v>
      </c>
      <c r="BM382" s="71">
        <v>0</v>
      </c>
      <c r="BN382" s="72"/>
      <c r="BO382" s="71">
        <v>0</v>
      </c>
      <c r="BP382" s="71">
        <v>0</v>
      </c>
      <c r="BQ382" s="71">
        <v>8</v>
      </c>
      <c r="BR382" s="71">
        <v>0</v>
      </c>
      <c r="BS382" s="71">
        <v>2</v>
      </c>
      <c r="BT382" s="71">
        <v>0</v>
      </c>
      <c r="BU382"/>
      <c r="BV382" s="70">
        <v>67.37</v>
      </c>
      <c r="BW382" s="70">
        <v>0</v>
      </c>
      <c r="BX382" s="70">
        <v>26.222000000000001</v>
      </c>
      <c r="BY382" s="70">
        <v>0</v>
      </c>
      <c r="BZ382" s="70">
        <v>0</v>
      </c>
      <c r="CA382" s="70">
        <v>0</v>
      </c>
      <c r="CB382" s="70">
        <v>0</v>
      </c>
      <c r="CC382" s="70">
        <v>0</v>
      </c>
      <c r="CD382" s="70">
        <v>0</v>
      </c>
    </row>
    <row r="383" spans="1:82">
      <c r="A383" s="70" t="s">
        <v>2142</v>
      </c>
      <c r="B383" s="70">
        <v>85</v>
      </c>
      <c r="C383" s="70">
        <v>18</v>
      </c>
      <c r="D383" s="70">
        <v>5</v>
      </c>
      <c r="E383" s="70">
        <v>2021</v>
      </c>
      <c r="F383" s="70" t="s">
        <v>160</v>
      </c>
      <c r="G383" s="70" t="s">
        <v>2124</v>
      </c>
      <c r="H383" s="70" t="s">
        <v>2125</v>
      </c>
      <c r="I383" s="148"/>
      <c r="J383" s="71">
        <v>378.06164877662655</v>
      </c>
      <c r="K383" s="71">
        <v>2.1544120611831477</v>
      </c>
      <c r="L383" s="71">
        <v>2.7049232152367884</v>
      </c>
      <c r="M383" s="71">
        <v>55.618491585950828</v>
      </c>
      <c r="N383" s="71">
        <v>47.609129891480364</v>
      </c>
      <c r="O383" s="71">
        <v>46.82494200801596</v>
      </c>
      <c r="P383" s="71">
        <v>39.542650262853826</v>
      </c>
      <c r="Q383" s="71">
        <v>3.47397450304004</v>
      </c>
      <c r="R383" s="71">
        <v>0</v>
      </c>
      <c r="S383" s="71">
        <v>10.013024419558789</v>
      </c>
      <c r="T383" s="72"/>
      <c r="U383" s="71">
        <v>23267600</v>
      </c>
      <c r="V383" s="71">
        <v>1071</v>
      </c>
      <c r="W383" s="71">
        <v>105</v>
      </c>
      <c r="X383" s="71">
        <v>17837</v>
      </c>
      <c r="Y383" s="71">
        <v>26292</v>
      </c>
      <c r="Z383" s="71">
        <v>34452</v>
      </c>
      <c r="AA383" s="71">
        <v>8510</v>
      </c>
      <c r="AB383" s="71">
        <v>59499</v>
      </c>
      <c r="AC383" s="71">
        <v>0</v>
      </c>
      <c r="AD383" s="71">
        <v>10.013024419558789</v>
      </c>
      <c r="AE383" s="72"/>
      <c r="AF383" s="71">
        <v>225661279.53725395</v>
      </c>
      <c r="AG383" s="71">
        <v>1794705.0965329846</v>
      </c>
      <c r="AH383" s="71">
        <v>606261.16421809618</v>
      </c>
      <c r="AI383" s="71">
        <v>107058334.04183391</v>
      </c>
      <c r="AJ383" s="71">
        <v>109313456.5838487</v>
      </c>
      <c r="AK383" s="71">
        <v>0</v>
      </c>
      <c r="AL383" s="71">
        <v>0</v>
      </c>
      <c r="AM383" s="71">
        <v>7810070.0606764657</v>
      </c>
      <c r="AN383" s="71">
        <v>0</v>
      </c>
      <c r="AO383" s="71">
        <v>0</v>
      </c>
      <c r="AP383" s="71">
        <v>452244106.48436409</v>
      </c>
      <c r="AQ383" s="72"/>
      <c r="AR383" s="71">
        <v>2215</v>
      </c>
      <c r="AS383" s="71">
        <v>224</v>
      </c>
      <c r="AT383" s="71">
        <v>0</v>
      </c>
      <c r="AU383" s="71">
        <v>0</v>
      </c>
      <c r="AV383" s="71">
        <v>0</v>
      </c>
      <c r="AW383" s="71">
        <v>1</v>
      </c>
      <c r="AX383" s="71"/>
      <c r="AY383" s="72"/>
      <c r="AZ383" s="71">
        <v>9628.7759999999998</v>
      </c>
      <c r="BA383" s="71">
        <v>11188.02000000001</v>
      </c>
      <c r="BB383" s="71">
        <v>0</v>
      </c>
      <c r="BC383" s="71">
        <v>0</v>
      </c>
      <c r="BD383" s="71">
        <v>0</v>
      </c>
      <c r="BE383" s="71">
        <v>1845</v>
      </c>
      <c r="BF383" s="71"/>
      <c r="BG383" s="72"/>
      <c r="BH383" s="71">
        <v>0</v>
      </c>
      <c r="BI383" s="71">
        <v>0</v>
      </c>
      <c r="BJ383" s="71">
        <v>59.637999999999998</v>
      </c>
      <c r="BK383" s="71">
        <v>0</v>
      </c>
      <c r="BL383" s="71">
        <v>9.8870000000000005</v>
      </c>
      <c r="BM383" s="71">
        <v>0</v>
      </c>
      <c r="BN383" s="72"/>
      <c r="BO383" s="71">
        <v>0</v>
      </c>
      <c r="BP383" s="71">
        <v>0</v>
      </c>
      <c r="BQ383" s="71">
        <v>8</v>
      </c>
      <c r="BR383" s="71">
        <v>0</v>
      </c>
      <c r="BS383" s="71">
        <v>2</v>
      </c>
      <c r="BT383" s="71">
        <v>0</v>
      </c>
      <c r="BU383"/>
      <c r="BV383" s="70">
        <v>69.525000000000006</v>
      </c>
      <c r="BW383" s="70">
        <v>0</v>
      </c>
      <c r="BX383" s="70">
        <v>0</v>
      </c>
      <c r="BY383" s="70">
        <v>0</v>
      </c>
      <c r="BZ383" s="70">
        <v>0</v>
      </c>
      <c r="CA383" s="70">
        <v>0</v>
      </c>
      <c r="CB383" s="70">
        <v>0</v>
      </c>
      <c r="CC383" s="70">
        <v>0</v>
      </c>
      <c r="CD383" s="70">
        <v>0</v>
      </c>
    </row>
    <row r="384" spans="1:82">
      <c r="A384" s="70" t="s">
        <v>2143</v>
      </c>
      <c r="B384" s="70">
        <v>85</v>
      </c>
      <c r="C384" s="70">
        <v>19</v>
      </c>
      <c r="D384" s="70">
        <v>5</v>
      </c>
      <c r="E384" s="70">
        <v>2022</v>
      </c>
      <c r="F384" s="70" t="s">
        <v>161</v>
      </c>
      <c r="G384" s="70" t="s">
        <v>2124</v>
      </c>
      <c r="H384" s="70" t="s">
        <v>2125</v>
      </c>
      <c r="I384" s="148"/>
      <c r="J384" s="71">
        <v>360.94324376585598</v>
      </c>
      <c r="K384" s="71">
        <v>2.1434988120115079</v>
      </c>
      <c r="L384" s="71">
        <v>2.2956661086469787</v>
      </c>
      <c r="M384" s="71">
        <v>62.948145875686009</v>
      </c>
      <c r="N384" s="71">
        <v>60.825922334752832</v>
      </c>
      <c r="O384" s="71">
        <v>49.629999648732294</v>
      </c>
      <c r="P384" s="71">
        <v>39.292159770647068</v>
      </c>
      <c r="Q384" s="71">
        <v>3.4870962510646293</v>
      </c>
      <c r="R384" s="71">
        <v>0</v>
      </c>
      <c r="S384" s="71">
        <v>8.2217439681747333</v>
      </c>
      <c r="T384" s="72"/>
      <c r="U384" s="71">
        <v>23869378</v>
      </c>
      <c r="V384" s="71">
        <v>1071</v>
      </c>
      <c r="W384" s="71">
        <v>105</v>
      </c>
      <c r="X384" s="71">
        <v>17837</v>
      </c>
      <c r="Y384" s="71">
        <v>26527</v>
      </c>
      <c r="Z384" s="71">
        <v>34694</v>
      </c>
      <c r="AA384" s="71">
        <v>8585</v>
      </c>
      <c r="AB384" s="71">
        <v>59234</v>
      </c>
      <c r="AC384" s="71">
        <v>0</v>
      </c>
      <c r="AD384" s="71">
        <v>8.2217439681747333</v>
      </c>
      <c r="AE384" s="72"/>
      <c r="AF384" s="71">
        <v>215086974.61698759</v>
      </c>
      <c r="AG384" s="71">
        <v>1793095.3896836867</v>
      </c>
      <c r="AH384" s="71">
        <v>600019.66996667127</v>
      </c>
      <c r="AI384" s="71">
        <v>107215939.76790668</v>
      </c>
      <c r="AJ384" s="71">
        <v>116386313.93911289</v>
      </c>
      <c r="AK384" s="71">
        <v>0</v>
      </c>
      <c r="AL384" s="71">
        <v>0</v>
      </c>
      <c r="AM384" s="71">
        <v>7648726.1569110835</v>
      </c>
      <c r="AN384" s="71">
        <v>0</v>
      </c>
      <c r="AO384" s="71">
        <v>0</v>
      </c>
      <c r="AP384" s="71">
        <v>448731069.54056859</v>
      </c>
      <c r="AQ384" s="72"/>
      <c r="AR384" s="71">
        <v>2325</v>
      </c>
      <c r="AS384" s="71">
        <v>225</v>
      </c>
      <c r="AT384" s="71">
        <v>0</v>
      </c>
      <c r="AU384" s="71">
        <v>0</v>
      </c>
      <c r="AV384" s="71">
        <v>0</v>
      </c>
      <c r="AW384" s="71">
        <v>0</v>
      </c>
      <c r="AX384" s="71"/>
      <c r="AY384" s="72"/>
      <c r="AZ384" s="71">
        <v>10244.846</v>
      </c>
      <c r="BA384" s="71">
        <v>11237.920000000006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2144</v>
      </c>
      <c r="B385" s="70">
        <v>85</v>
      </c>
      <c r="C385" s="70">
        <v>20</v>
      </c>
      <c r="D385" s="70">
        <v>5</v>
      </c>
      <c r="E385" s="70">
        <v>2023</v>
      </c>
      <c r="F385" s="70" t="s">
        <v>1539</v>
      </c>
      <c r="G385" s="70" t="s">
        <v>2124</v>
      </c>
      <c r="H385" s="70" t="s">
        <v>2125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2486</v>
      </c>
      <c r="AS385" s="71">
        <v>226</v>
      </c>
      <c r="AT385" s="71">
        <v>0</v>
      </c>
      <c r="AU385" s="71">
        <v>0</v>
      </c>
      <c r="AV385" s="71">
        <v>0</v>
      </c>
      <c r="AW385" s="71">
        <v>1</v>
      </c>
      <c r="AX385" s="71"/>
      <c r="AY385" s="72"/>
      <c r="AZ385" s="71">
        <v>11006.395999999982</v>
      </c>
      <c r="BA385" s="71">
        <v>12236.920000000006</v>
      </c>
      <c r="BB385" s="71">
        <v>0</v>
      </c>
      <c r="BC385" s="71">
        <v>0</v>
      </c>
      <c r="BD385" s="71">
        <v>0</v>
      </c>
      <c r="BE385" s="71">
        <v>1845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2145</v>
      </c>
      <c r="B386" s="70">
        <v>85</v>
      </c>
      <c r="C386" s="70">
        <v>21</v>
      </c>
      <c r="D386" s="70">
        <v>5</v>
      </c>
      <c r="E386" s="70">
        <v>2024</v>
      </c>
      <c r="F386" s="70" t="s">
        <v>1554</v>
      </c>
      <c r="G386" s="1064" t="s">
        <v>2124</v>
      </c>
      <c r="H386" s="70" t="s">
        <v>2125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2146</v>
      </c>
      <c r="B387" s="70">
        <v>392</v>
      </c>
      <c r="C387" s="70">
        <v>1</v>
      </c>
      <c r="D387" s="70">
        <v>24</v>
      </c>
      <c r="E387" s="70">
        <v>1990</v>
      </c>
      <c r="F387" s="70" t="s">
        <v>787</v>
      </c>
      <c r="G387" s="1064" t="s">
        <v>2147</v>
      </c>
      <c r="H387" s="70" t="s">
        <v>2148</v>
      </c>
      <c r="I387" s="148"/>
      <c r="J387" s="71">
        <v>137.28740066245359</v>
      </c>
      <c r="K387" s="71">
        <v>7.5478205349874408</v>
      </c>
      <c r="L387" s="71">
        <v>16.158173929730371</v>
      </c>
      <c r="M387" s="71">
        <v>39.556544871274589</v>
      </c>
      <c r="N387" s="71">
        <v>71.44963611104356</v>
      </c>
      <c r="O387" s="71">
        <v>51.481638674941337</v>
      </c>
      <c r="P387" s="71">
        <v>68.34531226119212</v>
      </c>
      <c r="Q387" s="71">
        <v>3.8156984467525099</v>
      </c>
      <c r="R387" s="71">
        <v>0</v>
      </c>
      <c r="S387" s="71">
        <v>3.439803496886698</v>
      </c>
      <c r="T387" s="72"/>
      <c r="U387" s="71">
        <v>20438958</v>
      </c>
      <c r="V387" s="71">
        <v>2201</v>
      </c>
      <c r="W387" s="71">
        <v>230</v>
      </c>
      <c r="X387" s="71">
        <v>13613</v>
      </c>
      <c r="Y387" s="71">
        <v>17758</v>
      </c>
      <c r="Z387" s="71">
        <v>21175</v>
      </c>
      <c r="AA387" s="71">
        <v>16595</v>
      </c>
      <c r="AB387" s="71">
        <v>61954</v>
      </c>
      <c r="AC387" s="71">
        <v>0</v>
      </c>
      <c r="AD387" s="71">
        <v>3.439803496886698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2149</v>
      </c>
      <c r="B388" s="70">
        <v>393</v>
      </c>
      <c r="C388" s="70">
        <v>2</v>
      </c>
      <c r="D388" s="70">
        <v>24</v>
      </c>
      <c r="E388" s="70">
        <v>2005</v>
      </c>
      <c r="F388" s="70" t="s">
        <v>789</v>
      </c>
      <c r="G388" s="70" t="s">
        <v>2147</v>
      </c>
      <c r="H388" s="70" t="s">
        <v>2148</v>
      </c>
      <c r="I388" s="148"/>
      <c r="J388" s="71">
        <v>95.620636619892579</v>
      </c>
      <c r="K388" s="71">
        <v>4.6337159286271774</v>
      </c>
      <c r="L388" s="71">
        <v>38.139800201109367</v>
      </c>
      <c r="M388" s="71">
        <v>73.172184828286646</v>
      </c>
      <c r="N388" s="71">
        <v>116.0603187601412</v>
      </c>
      <c r="O388" s="71">
        <v>78.869069845789184</v>
      </c>
      <c r="P388" s="71">
        <v>67.776326761285219</v>
      </c>
      <c r="Q388" s="71">
        <v>3.7827115477972</v>
      </c>
      <c r="R388" s="71">
        <v>0</v>
      </c>
      <c r="S388" s="71">
        <v>6.0810672286055949</v>
      </c>
      <c r="T388" s="72"/>
      <c r="U388" s="71">
        <v>17229572</v>
      </c>
      <c r="V388" s="71">
        <v>1780</v>
      </c>
      <c r="W388" s="71">
        <v>510</v>
      </c>
      <c r="X388" s="71">
        <v>13429</v>
      </c>
      <c r="Y388" s="71">
        <v>21687</v>
      </c>
      <c r="Z388" s="71">
        <v>37539</v>
      </c>
      <c r="AA388" s="71">
        <v>13478</v>
      </c>
      <c r="AB388" s="71">
        <v>64207</v>
      </c>
      <c r="AC388" s="71">
        <v>0</v>
      </c>
      <c r="AD388" s="71">
        <v>6.0810672286055949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2150</v>
      </c>
      <c r="B389" s="70">
        <v>394</v>
      </c>
      <c r="C389" s="70">
        <v>3</v>
      </c>
      <c r="D389" s="70">
        <v>24</v>
      </c>
      <c r="E389" s="70">
        <v>2006</v>
      </c>
      <c r="F389" s="70" t="s">
        <v>790</v>
      </c>
      <c r="G389" s="70" t="s">
        <v>2147</v>
      </c>
      <c r="H389" s="70" t="s">
        <v>2148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2151</v>
      </c>
      <c r="B390" s="70">
        <v>395</v>
      </c>
      <c r="C390" s="70">
        <v>4</v>
      </c>
      <c r="D390" s="70">
        <v>24</v>
      </c>
      <c r="E390" s="70">
        <v>2007</v>
      </c>
      <c r="F390" s="70" t="s">
        <v>791</v>
      </c>
      <c r="G390" s="70" t="s">
        <v>2147</v>
      </c>
      <c r="H390" s="70" t="s">
        <v>2148</v>
      </c>
      <c r="I390" s="148"/>
      <c r="J390" s="71">
        <v>113.2357496570098</v>
      </c>
      <c r="K390" s="71">
        <v>4.3456345133036187</v>
      </c>
      <c r="L390" s="71">
        <v>23.82577955743983</v>
      </c>
      <c r="M390" s="71">
        <v>72.04670628226306</v>
      </c>
      <c r="N390" s="71">
        <v>103.3671434520206</v>
      </c>
      <c r="O390" s="71">
        <v>76.690923101579628</v>
      </c>
      <c r="P390" s="71">
        <v>66.445796351965853</v>
      </c>
      <c r="Q390" s="71">
        <v>3.9509254859322498</v>
      </c>
      <c r="R390" s="71">
        <v>0</v>
      </c>
      <c r="S390" s="71">
        <v>6.5321779267119133</v>
      </c>
      <c r="T390" s="72"/>
      <c r="U390" s="71">
        <v>20873415</v>
      </c>
      <c r="V390" s="71">
        <v>1624</v>
      </c>
      <c r="W390" s="71">
        <v>388</v>
      </c>
      <c r="X390" s="71">
        <v>15428</v>
      </c>
      <c r="Y390" s="71">
        <v>22003</v>
      </c>
      <c r="Z390" s="71">
        <v>37946</v>
      </c>
      <c r="AA390" s="71">
        <v>13012</v>
      </c>
      <c r="AB390" s="71">
        <v>63516</v>
      </c>
      <c r="AC390" s="71">
        <v>0</v>
      </c>
      <c r="AD390" s="71">
        <v>6.5321779267119133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2152</v>
      </c>
      <c r="B391" s="70">
        <v>396</v>
      </c>
      <c r="C391" s="70">
        <v>5</v>
      </c>
      <c r="D391" s="70">
        <v>24</v>
      </c>
      <c r="E391" s="70">
        <v>2008</v>
      </c>
      <c r="F391" s="70" t="s">
        <v>792</v>
      </c>
      <c r="G391" s="70" t="s">
        <v>2147</v>
      </c>
      <c r="H391" s="70" t="s">
        <v>2148</v>
      </c>
      <c r="I391" s="148"/>
      <c r="J391" s="71">
        <v>93.949236424057489</v>
      </c>
      <c r="K391" s="71">
        <v>3.2213565008594869</v>
      </c>
      <c r="L391" s="71">
        <v>21.646273409228471</v>
      </c>
      <c r="M391" s="71">
        <v>77.940409054983263</v>
      </c>
      <c r="N391" s="71">
        <v>94.585332363890345</v>
      </c>
      <c r="O391" s="71">
        <v>74.234963973230379</v>
      </c>
      <c r="P391" s="71">
        <v>65.278525627276096</v>
      </c>
      <c r="Q391" s="71">
        <v>3.8649006042268201</v>
      </c>
      <c r="R391" s="71">
        <v>0</v>
      </c>
      <c r="S391" s="71">
        <v>5.4601541995621883</v>
      </c>
      <c r="T391" s="72"/>
      <c r="U391" s="71">
        <v>20096350</v>
      </c>
      <c r="V391" s="71">
        <v>1624</v>
      </c>
      <c r="W391" s="71">
        <v>388</v>
      </c>
      <c r="X391" s="71">
        <v>15428</v>
      </c>
      <c r="Y391" s="71">
        <v>22153</v>
      </c>
      <c r="Z391" s="71">
        <v>38020</v>
      </c>
      <c r="AA391" s="71">
        <v>12798</v>
      </c>
      <c r="AB391" s="71">
        <v>63155</v>
      </c>
      <c r="AC391" s="71">
        <v>0</v>
      </c>
      <c r="AD391" s="71">
        <v>5.4601541995621883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2153</v>
      </c>
      <c r="B392" s="70">
        <v>397</v>
      </c>
      <c r="C392" s="70">
        <v>6</v>
      </c>
      <c r="D392" s="70">
        <v>24</v>
      </c>
      <c r="E392" s="70">
        <v>2009</v>
      </c>
      <c r="F392" s="70" t="s">
        <v>176</v>
      </c>
      <c r="G392" s="70" t="s">
        <v>2147</v>
      </c>
      <c r="H392" s="70" t="s">
        <v>2148</v>
      </c>
      <c r="I392" s="148"/>
      <c r="J392" s="71">
        <v>89.190475857418846</v>
      </c>
      <c r="K392" s="71">
        <v>3.1301030569654671</v>
      </c>
      <c r="L392" s="71">
        <v>16.259685027396749</v>
      </c>
      <c r="M392" s="71">
        <v>77.495283016294351</v>
      </c>
      <c r="N392" s="71">
        <v>95.723414014760522</v>
      </c>
      <c r="O392" s="71">
        <v>75.602677494674637</v>
      </c>
      <c r="P392" s="71">
        <v>62.284575427358803</v>
      </c>
      <c r="Q392" s="71">
        <v>3.6564686134839599</v>
      </c>
      <c r="R392" s="71">
        <v>0</v>
      </c>
      <c r="S392" s="71">
        <v>5.7223973013152314</v>
      </c>
      <c r="T392" s="72"/>
      <c r="U392" s="71">
        <v>14172562</v>
      </c>
      <c r="V392" s="71">
        <v>1512</v>
      </c>
      <c r="W392" s="71">
        <v>406</v>
      </c>
      <c r="X392" s="71">
        <v>15641</v>
      </c>
      <c r="Y392" s="71">
        <v>22247</v>
      </c>
      <c r="Z392" s="71">
        <v>38219</v>
      </c>
      <c r="AA392" s="71">
        <v>12536</v>
      </c>
      <c r="AB392" s="71">
        <v>62721</v>
      </c>
      <c r="AC392" s="71">
        <v>0</v>
      </c>
      <c r="AD392" s="71">
        <v>5.7223973013152314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103.351</v>
      </c>
      <c r="BK392" s="71">
        <v>0</v>
      </c>
      <c r="BL392" s="71">
        <v>0</v>
      </c>
      <c r="BM392" s="71">
        <v>0</v>
      </c>
      <c r="BN392" s="72"/>
      <c r="BO392" s="71">
        <v>0</v>
      </c>
      <c r="BP392" s="71">
        <v>0</v>
      </c>
      <c r="BQ392" s="71">
        <v>7</v>
      </c>
      <c r="BR392" s="71">
        <v>0</v>
      </c>
      <c r="BS392" s="71">
        <v>0</v>
      </c>
      <c r="BT392" s="71">
        <v>0</v>
      </c>
      <c r="BU392"/>
      <c r="BV392" s="70">
        <v>103.351</v>
      </c>
      <c r="BW392" s="70">
        <v>0</v>
      </c>
      <c r="BX392" s="70">
        <v>0</v>
      </c>
      <c r="BY392" s="70">
        <v>0</v>
      </c>
      <c r="BZ392" s="70">
        <v>0</v>
      </c>
      <c r="CA392" s="70">
        <v>0</v>
      </c>
      <c r="CB392" s="70">
        <v>0</v>
      </c>
      <c r="CC392" s="70">
        <v>0</v>
      </c>
      <c r="CD392" s="70">
        <v>0</v>
      </c>
    </row>
    <row r="393" spans="1:82">
      <c r="A393" s="70" t="s">
        <v>2154</v>
      </c>
      <c r="B393" s="70">
        <v>398</v>
      </c>
      <c r="C393" s="70">
        <v>7</v>
      </c>
      <c r="D393" s="70">
        <v>24</v>
      </c>
      <c r="E393" s="70">
        <v>2010</v>
      </c>
      <c r="F393" s="70" t="s">
        <v>177</v>
      </c>
      <c r="G393" s="70" t="s">
        <v>2147</v>
      </c>
      <c r="H393" s="70" t="s">
        <v>2148</v>
      </c>
      <c r="I393" s="148"/>
      <c r="J393" s="71">
        <v>82.870138545206089</v>
      </c>
      <c r="K393" s="71">
        <v>3.3532440944826329</v>
      </c>
      <c r="L393" s="71">
        <v>16.557956351470452</v>
      </c>
      <c r="M393" s="71">
        <v>80.067917898619939</v>
      </c>
      <c r="N393" s="71">
        <v>102.6536008849491</v>
      </c>
      <c r="O393" s="71">
        <v>75.57590698687963</v>
      </c>
      <c r="P393" s="71">
        <v>62.906610317520453</v>
      </c>
      <c r="Q393" s="71">
        <v>3.8017661589367102</v>
      </c>
      <c r="R393" s="71">
        <v>0</v>
      </c>
      <c r="S393" s="71">
        <v>5.0601939554226174</v>
      </c>
      <c r="T393" s="72"/>
      <c r="U393" s="71">
        <v>15377211</v>
      </c>
      <c r="V393" s="71">
        <v>1512</v>
      </c>
      <c r="W393" s="71">
        <v>406</v>
      </c>
      <c r="X393" s="71">
        <v>15641</v>
      </c>
      <c r="Y393" s="71">
        <v>22417</v>
      </c>
      <c r="Z393" s="71">
        <v>38383</v>
      </c>
      <c r="AA393" s="71">
        <v>12345</v>
      </c>
      <c r="AB393" s="71">
        <v>62489</v>
      </c>
      <c r="AC393" s="71">
        <v>0</v>
      </c>
      <c r="AD393" s="71">
        <v>5.0601939554226174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119.116</v>
      </c>
      <c r="BK393" s="71">
        <v>0</v>
      </c>
      <c r="BL393" s="71">
        <v>0</v>
      </c>
      <c r="BM393" s="71">
        <v>0</v>
      </c>
      <c r="BN393" s="72"/>
      <c r="BO393" s="71">
        <v>0</v>
      </c>
      <c r="BP393" s="71">
        <v>0</v>
      </c>
      <c r="BQ393" s="71">
        <v>8</v>
      </c>
      <c r="BR393" s="71">
        <v>0</v>
      </c>
      <c r="BS393" s="71">
        <v>0</v>
      </c>
      <c r="BT393" s="71">
        <v>0</v>
      </c>
      <c r="BU393"/>
      <c r="BV393" s="70">
        <v>113.74</v>
      </c>
      <c r="BW393" s="70">
        <v>5.3760000000000003</v>
      </c>
      <c r="BX393" s="70">
        <v>0</v>
      </c>
      <c r="BY393" s="70">
        <v>0</v>
      </c>
      <c r="BZ393" s="70">
        <v>0</v>
      </c>
      <c r="CA393" s="70">
        <v>0</v>
      </c>
      <c r="CB393" s="70">
        <v>0</v>
      </c>
      <c r="CC393" s="70">
        <v>0</v>
      </c>
      <c r="CD393" s="70">
        <v>0</v>
      </c>
    </row>
    <row r="394" spans="1:82">
      <c r="A394" s="70" t="s">
        <v>2155</v>
      </c>
      <c r="B394" s="70">
        <v>399</v>
      </c>
      <c r="C394" s="70">
        <v>8</v>
      </c>
      <c r="D394" s="70">
        <v>24</v>
      </c>
      <c r="E394" s="70">
        <v>2011</v>
      </c>
      <c r="F394" s="70" t="s">
        <v>178</v>
      </c>
      <c r="G394" s="70" t="s">
        <v>2147</v>
      </c>
      <c r="H394" s="70" t="s">
        <v>2148</v>
      </c>
      <c r="I394" s="148"/>
      <c r="J394" s="71">
        <v>97.503002830188336</v>
      </c>
      <c r="K394" s="71">
        <v>4.2087574398495162</v>
      </c>
      <c r="L394" s="71">
        <v>14.77402528319743</v>
      </c>
      <c r="M394" s="71">
        <v>88.11570787989973</v>
      </c>
      <c r="N394" s="71">
        <v>97.021938651551011</v>
      </c>
      <c r="O394" s="71">
        <v>74.73785589536439</v>
      </c>
      <c r="P394" s="71">
        <v>60.579019630961021</v>
      </c>
      <c r="Q394" s="71">
        <v>4.3681699670679004</v>
      </c>
      <c r="R394" s="71">
        <v>0</v>
      </c>
      <c r="S394" s="71">
        <v>5.1787317341696193</v>
      </c>
      <c r="T394" s="72"/>
      <c r="U394" s="71">
        <v>17156213</v>
      </c>
      <c r="V394" s="71">
        <v>1512</v>
      </c>
      <c r="W394" s="71">
        <v>406</v>
      </c>
      <c r="X394" s="71">
        <v>15641</v>
      </c>
      <c r="Y394" s="71">
        <v>22562</v>
      </c>
      <c r="Z394" s="71">
        <v>38782</v>
      </c>
      <c r="AA394" s="71">
        <v>12242</v>
      </c>
      <c r="AB394" s="71">
        <v>62245</v>
      </c>
      <c r="AC394" s="71">
        <v>0</v>
      </c>
      <c r="AD394" s="71">
        <v>5.1787317341696193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108.607</v>
      </c>
      <c r="BK394" s="71">
        <v>0</v>
      </c>
      <c r="BL394" s="71">
        <v>0</v>
      </c>
      <c r="BM394" s="71">
        <v>0</v>
      </c>
      <c r="BN394" s="72"/>
      <c r="BO394" s="71">
        <v>0</v>
      </c>
      <c r="BP394" s="71">
        <v>0</v>
      </c>
      <c r="BQ394" s="71">
        <v>9</v>
      </c>
      <c r="BR394" s="71">
        <v>0</v>
      </c>
      <c r="BS394" s="71">
        <v>0</v>
      </c>
      <c r="BT394" s="71">
        <v>0</v>
      </c>
      <c r="BU394"/>
      <c r="BV394" s="70">
        <v>103.831</v>
      </c>
      <c r="BW394" s="70">
        <v>4.7759999999999998</v>
      </c>
      <c r="BX394" s="70">
        <v>0</v>
      </c>
      <c r="BY394" s="70">
        <v>0</v>
      </c>
      <c r="BZ394" s="70">
        <v>0</v>
      </c>
      <c r="CA394" s="70">
        <v>0</v>
      </c>
      <c r="CB394" s="70">
        <v>0</v>
      </c>
      <c r="CC394" s="70">
        <v>0</v>
      </c>
      <c r="CD394" s="70">
        <v>0</v>
      </c>
    </row>
    <row r="395" spans="1:82">
      <c r="A395" s="70" t="s">
        <v>2156</v>
      </c>
      <c r="B395" s="70">
        <v>400</v>
      </c>
      <c r="C395" s="70">
        <v>9</v>
      </c>
      <c r="D395" s="70">
        <v>24</v>
      </c>
      <c r="E395" s="70">
        <v>2012</v>
      </c>
      <c r="F395" s="70" t="s">
        <v>179</v>
      </c>
      <c r="G395" s="70" t="s">
        <v>2147</v>
      </c>
      <c r="H395" s="70" t="s">
        <v>2148</v>
      </c>
      <c r="I395" s="148"/>
      <c r="J395" s="71">
        <v>86.220849031250168</v>
      </c>
      <c r="K395" s="71">
        <v>3.7989360718642802</v>
      </c>
      <c r="L395" s="71">
        <v>15.02167871335736</v>
      </c>
      <c r="M395" s="71">
        <v>79.331352150811639</v>
      </c>
      <c r="N395" s="71">
        <v>95.566458020998624</v>
      </c>
      <c r="O395" s="71">
        <v>75.235726995783409</v>
      </c>
      <c r="P395" s="71">
        <v>60.465835918392941</v>
      </c>
      <c r="Q395" s="71">
        <v>4.7715472871031803</v>
      </c>
      <c r="R395" s="71">
        <v>0</v>
      </c>
      <c r="S395" s="71">
        <v>5.0182355999084773</v>
      </c>
      <c r="T395" s="72"/>
      <c r="U395" s="71">
        <v>15566744</v>
      </c>
      <c r="V395" s="71">
        <v>1512</v>
      </c>
      <c r="W395" s="71">
        <v>406</v>
      </c>
      <c r="X395" s="71">
        <v>15641</v>
      </c>
      <c r="Y395" s="71">
        <v>22944</v>
      </c>
      <c r="Z395" s="71">
        <v>39350</v>
      </c>
      <c r="AA395" s="71">
        <v>12150</v>
      </c>
      <c r="AB395" s="71">
        <v>62581</v>
      </c>
      <c r="AC395" s="71">
        <v>0</v>
      </c>
      <c r="AD395" s="71">
        <v>5.0182355999084773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110.78400000000001</v>
      </c>
      <c r="BK395" s="71">
        <v>0</v>
      </c>
      <c r="BL395" s="71">
        <v>0</v>
      </c>
      <c r="BM395" s="71">
        <v>0</v>
      </c>
      <c r="BN395" s="72"/>
      <c r="BO395" s="71">
        <v>0</v>
      </c>
      <c r="BP395" s="71">
        <v>0</v>
      </c>
      <c r="BQ395" s="71">
        <v>9</v>
      </c>
      <c r="BR395" s="71">
        <v>0</v>
      </c>
      <c r="BS395" s="71">
        <v>0</v>
      </c>
      <c r="BT395" s="71">
        <v>0</v>
      </c>
      <c r="BU395"/>
      <c r="BV395" s="70">
        <v>105.77</v>
      </c>
      <c r="BW395" s="70">
        <v>5.0140000000000002</v>
      </c>
      <c r="BX395" s="70">
        <v>0</v>
      </c>
      <c r="BY395" s="70">
        <v>0</v>
      </c>
      <c r="BZ395" s="70">
        <v>0</v>
      </c>
      <c r="CA395" s="70">
        <v>0</v>
      </c>
      <c r="CB395" s="70">
        <v>0</v>
      </c>
      <c r="CC395" s="70">
        <v>0</v>
      </c>
      <c r="CD395" s="70">
        <v>0</v>
      </c>
    </row>
    <row r="396" spans="1:82">
      <c r="A396" s="70" t="s">
        <v>2157</v>
      </c>
      <c r="B396" s="70">
        <v>401</v>
      </c>
      <c r="C396" s="70">
        <v>10</v>
      </c>
      <c r="D396" s="70">
        <v>24</v>
      </c>
      <c r="E396" s="70">
        <v>2013</v>
      </c>
      <c r="F396" s="70" t="s">
        <v>180</v>
      </c>
      <c r="G396" s="70" t="s">
        <v>2147</v>
      </c>
      <c r="H396" s="70" t="s">
        <v>2148</v>
      </c>
      <c r="I396" s="148"/>
      <c r="J396" s="71">
        <v>89.966032136549543</v>
      </c>
      <c r="K396" s="71">
        <v>3.1249483691342892</v>
      </c>
      <c r="L396" s="71">
        <v>15.270081999128591</v>
      </c>
      <c r="M396" s="71">
        <v>76.476905173771556</v>
      </c>
      <c r="N396" s="71">
        <v>102.8251371813184</v>
      </c>
      <c r="O396" s="71">
        <v>73.308652421865546</v>
      </c>
      <c r="P396" s="71">
        <v>59.769529301451911</v>
      </c>
      <c r="Q396" s="71">
        <v>4.82330969298678</v>
      </c>
      <c r="R396" s="71">
        <v>0</v>
      </c>
      <c r="S396" s="71">
        <v>6.4306458167517144</v>
      </c>
      <c r="T396" s="72"/>
      <c r="U396" s="71">
        <v>16129859</v>
      </c>
      <c r="V396" s="71">
        <v>1512</v>
      </c>
      <c r="W396" s="71">
        <v>406</v>
      </c>
      <c r="X396" s="71">
        <v>15641</v>
      </c>
      <c r="Y396" s="71">
        <v>23066</v>
      </c>
      <c r="Z396" s="71">
        <v>40054</v>
      </c>
      <c r="AA396" s="71">
        <v>11965</v>
      </c>
      <c r="AB396" s="71">
        <v>62353</v>
      </c>
      <c r="AC396" s="71">
        <v>0</v>
      </c>
      <c r="AD396" s="71">
        <v>6.4306458167517144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115.279</v>
      </c>
      <c r="BK396" s="71">
        <v>0</v>
      </c>
      <c r="BL396" s="71">
        <v>0</v>
      </c>
      <c r="BM396" s="71">
        <v>0</v>
      </c>
      <c r="BN396" s="72"/>
      <c r="BO396" s="71">
        <v>0</v>
      </c>
      <c r="BP396" s="71">
        <v>0</v>
      </c>
      <c r="BQ396" s="71">
        <v>10</v>
      </c>
      <c r="BR396" s="71">
        <v>0</v>
      </c>
      <c r="BS396" s="71">
        <v>0</v>
      </c>
      <c r="BT396" s="71">
        <v>0</v>
      </c>
      <c r="BU396"/>
      <c r="BV396" s="70">
        <v>110.39</v>
      </c>
      <c r="BW396" s="70">
        <v>4.8890000000000002</v>
      </c>
      <c r="BX396" s="70">
        <v>0</v>
      </c>
      <c r="BY396" s="70">
        <v>0</v>
      </c>
      <c r="BZ396" s="70">
        <v>0</v>
      </c>
      <c r="CA396" s="70">
        <v>0</v>
      </c>
      <c r="CB396" s="70">
        <v>0</v>
      </c>
      <c r="CC396" s="70">
        <v>0</v>
      </c>
      <c r="CD396" s="70">
        <v>0</v>
      </c>
    </row>
    <row r="397" spans="1:82">
      <c r="A397" s="70" t="s">
        <v>2158</v>
      </c>
      <c r="B397" s="70">
        <v>402</v>
      </c>
      <c r="C397" s="70">
        <v>11</v>
      </c>
      <c r="D397" s="70">
        <v>24</v>
      </c>
      <c r="E397" s="70">
        <v>2014</v>
      </c>
      <c r="F397" s="70" t="s">
        <v>181</v>
      </c>
      <c r="G397" s="70" t="s">
        <v>2147</v>
      </c>
      <c r="H397" s="70" t="s">
        <v>2148</v>
      </c>
      <c r="I397" s="148"/>
      <c r="J397" s="71">
        <v>91.476764193953926</v>
      </c>
      <c r="K397" s="71">
        <v>3.3905457475122041</v>
      </c>
      <c r="L397" s="71">
        <v>14.49095438276253</v>
      </c>
      <c r="M397" s="71">
        <v>78.568693225463718</v>
      </c>
      <c r="N397" s="71">
        <v>102.5450328197157</v>
      </c>
      <c r="O397" s="71">
        <v>70.19498020991692</v>
      </c>
      <c r="P397" s="71">
        <v>59.527855989770714</v>
      </c>
      <c r="Q397" s="71">
        <v>4.5911633909185197</v>
      </c>
      <c r="R397" s="71">
        <v>0</v>
      </c>
      <c r="S397" s="71">
        <v>7.2621210297760772</v>
      </c>
      <c r="T397" s="72"/>
      <c r="U397" s="71">
        <v>17953223</v>
      </c>
      <c r="V397" s="71">
        <v>1397</v>
      </c>
      <c r="W397" s="71">
        <v>535</v>
      </c>
      <c r="X397" s="71">
        <v>16141</v>
      </c>
      <c r="Y397" s="71">
        <v>23203</v>
      </c>
      <c r="Z397" s="71">
        <v>40394</v>
      </c>
      <c r="AA397" s="71">
        <v>11855</v>
      </c>
      <c r="AB397" s="71">
        <v>61861</v>
      </c>
      <c r="AC397" s="71">
        <v>0</v>
      </c>
      <c r="AD397" s="71">
        <v>7.2621210297760772</v>
      </c>
      <c r="AE397" s="72"/>
      <c r="AF397" s="71"/>
      <c r="AG397" s="71"/>
      <c r="AH397" s="71"/>
      <c r="AI397" s="71"/>
      <c r="AJ397" s="71"/>
      <c r="AK397" s="71"/>
      <c r="AL397" s="71"/>
      <c r="AM397" s="71"/>
      <c r="AN397" s="71"/>
      <c r="AO397" s="71"/>
      <c r="AP397" s="71"/>
      <c r="AQ397" s="72"/>
      <c r="AR397" s="71">
        <v>1886</v>
      </c>
      <c r="AS397" s="71">
        <v>274</v>
      </c>
      <c r="AT397" s="71">
        <v>0</v>
      </c>
      <c r="AU397" s="71">
        <v>0</v>
      </c>
      <c r="AV397" s="71">
        <v>0</v>
      </c>
      <c r="AW397" s="71">
        <v>0</v>
      </c>
      <c r="AX397" s="71"/>
      <c r="AY397" s="72"/>
      <c r="AZ397" s="71">
        <v>8022.1</v>
      </c>
      <c r="BA397" s="71">
        <v>10367.1</v>
      </c>
      <c r="BB397" s="71">
        <v>0</v>
      </c>
      <c r="BC397" s="71">
        <v>0</v>
      </c>
      <c r="BD397" s="71">
        <v>0</v>
      </c>
      <c r="BE397" s="71">
        <v>0</v>
      </c>
      <c r="BF397" s="71"/>
      <c r="BG397" s="72"/>
      <c r="BH397" s="71">
        <v>0</v>
      </c>
      <c r="BI397" s="71">
        <v>0</v>
      </c>
      <c r="BJ397" s="71">
        <v>116.60899999999999</v>
      </c>
      <c r="BK397" s="71">
        <v>0</v>
      </c>
      <c r="BL397" s="71">
        <v>0</v>
      </c>
      <c r="BM397" s="71">
        <v>0</v>
      </c>
      <c r="BN397" s="72"/>
      <c r="BO397" s="71">
        <v>0</v>
      </c>
      <c r="BP397" s="71">
        <v>0</v>
      </c>
      <c r="BQ397" s="71">
        <v>10</v>
      </c>
      <c r="BR397" s="71">
        <v>0</v>
      </c>
      <c r="BS397" s="71">
        <v>0</v>
      </c>
      <c r="BT397" s="71">
        <v>0</v>
      </c>
      <c r="BU397"/>
      <c r="BV397" s="70">
        <v>111.601</v>
      </c>
      <c r="BW397" s="70">
        <v>5.008</v>
      </c>
      <c r="BX397" s="70">
        <v>0</v>
      </c>
      <c r="BY397" s="70">
        <v>0</v>
      </c>
      <c r="BZ397" s="70">
        <v>0</v>
      </c>
      <c r="CA397" s="70">
        <v>0</v>
      </c>
      <c r="CB397" s="70">
        <v>0</v>
      </c>
      <c r="CC397" s="70">
        <v>0</v>
      </c>
      <c r="CD397" s="70">
        <v>0</v>
      </c>
    </row>
    <row r="398" spans="1:82">
      <c r="A398" s="70" t="s">
        <v>2159</v>
      </c>
      <c r="B398" s="70">
        <v>403</v>
      </c>
      <c r="C398" s="70">
        <v>12</v>
      </c>
      <c r="D398" s="70">
        <v>24</v>
      </c>
      <c r="E398" s="70">
        <v>2015</v>
      </c>
      <c r="F398" s="70" t="s">
        <v>182</v>
      </c>
      <c r="G398" s="70" t="s">
        <v>2147</v>
      </c>
      <c r="H398" s="70" t="s">
        <v>2148</v>
      </c>
      <c r="I398" s="148"/>
      <c r="J398" s="71">
        <v>88.357441310077107</v>
      </c>
      <c r="K398" s="71">
        <v>3.1552371270030748</v>
      </c>
      <c r="L398" s="71">
        <v>15.63354529344447</v>
      </c>
      <c r="M398" s="71">
        <v>83.758079870078916</v>
      </c>
      <c r="N398" s="71">
        <v>88.572286531119232</v>
      </c>
      <c r="O398" s="71">
        <v>69.789211580213006</v>
      </c>
      <c r="P398" s="71">
        <v>59.127635112606022</v>
      </c>
      <c r="Q398" s="71">
        <v>4.47200295878811</v>
      </c>
      <c r="R398" s="71">
        <v>0</v>
      </c>
      <c r="S398" s="71">
        <v>6.5705626747295351</v>
      </c>
      <c r="T398" s="72"/>
      <c r="U398" s="71">
        <v>18718612</v>
      </c>
      <c r="V398" s="71">
        <v>1397</v>
      </c>
      <c r="W398" s="71">
        <v>535</v>
      </c>
      <c r="X398" s="71">
        <v>16141</v>
      </c>
      <c r="Y398" s="71">
        <v>23383</v>
      </c>
      <c r="Z398" s="71">
        <v>40547</v>
      </c>
      <c r="AA398" s="71">
        <v>11766</v>
      </c>
      <c r="AB398" s="71">
        <v>61552</v>
      </c>
      <c r="AC398" s="71">
        <v>0</v>
      </c>
      <c r="AD398" s="71">
        <v>6.5705626747295351</v>
      </c>
      <c r="AE398" s="72"/>
      <c r="AF398" s="71">
        <v>127134706.2276559</v>
      </c>
      <c r="AG398" s="71">
        <v>2425807.396545893</v>
      </c>
      <c r="AH398" s="71">
        <v>3287636.030288951</v>
      </c>
      <c r="AI398" s="71">
        <v>104820091.6945183</v>
      </c>
      <c r="AJ398" s="71">
        <v>114950080.1124644</v>
      </c>
      <c r="AK398" s="71">
        <v>0</v>
      </c>
      <c r="AL398" s="71">
        <v>0</v>
      </c>
      <c r="AM398" s="71">
        <v>8435443.3990711216</v>
      </c>
      <c r="AN398" s="71">
        <v>0</v>
      </c>
      <c r="AO398" s="71">
        <v>0</v>
      </c>
      <c r="AP398" s="71">
        <v>361053764.86054456</v>
      </c>
      <c r="AQ398" s="72"/>
      <c r="AR398" s="71">
        <v>2025</v>
      </c>
      <c r="AS398" s="71">
        <v>392</v>
      </c>
      <c r="AT398" s="71">
        <v>0</v>
      </c>
      <c r="AU398" s="71">
        <v>0</v>
      </c>
      <c r="AV398" s="71">
        <v>0</v>
      </c>
      <c r="AW398" s="71">
        <v>0</v>
      </c>
      <c r="AX398" s="71"/>
      <c r="AY398" s="72"/>
      <c r="AZ398" s="71">
        <v>8705.2000000000007</v>
      </c>
      <c r="BA398" s="71">
        <v>14002.5</v>
      </c>
      <c r="BB398" s="71">
        <v>0</v>
      </c>
      <c r="BC398" s="71">
        <v>0</v>
      </c>
      <c r="BD398" s="71">
        <v>0</v>
      </c>
      <c r="BE398" s="71">
        <v>0</v>
      </c>
      <c r="BF398" s="71"/>
      <c r="BG398" s="72"/>
      <c r="BH398" s="71">
        <v>0</v>
      </c>
      <c r="BI398" s="71">
        <v>0</v>
      </c>
      <c r="BJ398" s="71">
        <v>110.636</v>
      </c>
      <c r="BK398" s="71">
        <v>0</v>
      </c>
      <c r="BL398" s="71">
        <v>0</v>
      </c>
      <c r="BM398" s="71">
        <v>0</v>
      </c>
      <c r="BN398" s="72"/>
      <c r="BO398" s="71">
        <v>0</v>
      </c>
      <c r="BP398" s="71">
        <v>0</v>
      </c>
      <c r="BQ398" s="71">
        <v>10</v>
      </c>
      <c r="BR398" s="71">
        <v>0</v>
      </c>
      <c r="BS398" s="71">
        <v>0</v>
      </c>
      <c r="BT398" s="71">
        <v>0</v>
      </c>
      <c r="BU398"/>
      <c r="BV398" s="70">
        <v>105.741</v>
      </c>
      <c r="BW398" s="70">
        <v>4.8949999999999996</v>
      </c>
      <c r="BX398" s="70">
        <v>0</v>
      </c>
      <c r="BY398" s="70">
        <v>0</v>
      </c>
      <c r="BZ398" s="70">
        <v>0</v>
      </c>
      <c r="CA398" s="70">
        <v>0</v>
      </c>
      <c r="CB398" s="70">
        <v>0</v>
      </c>
      <c r="CC398" s="70">
        <v>0</v>
      </c>
      <c r="CD398" s="70">
        <v>0</v>
      </c>
    </row>
    <row r="399" spans="1:82">
      <c r="A399" s="70" t="s">
        <v>2160</v>
      </c>
      <c r="B399" s="70">
        <v>404</v>
      </c>
      <c r="C399" s="70">
        <v>13</v>
      </c>
      <c r="D399" s="70">
        <v>24</v>
      </c>
      <c r="E399" s="70">
        <v>2016</v>
      </c>
      <c r="F399" s="70" t="s">
        <v>155</v>
      </c>
      <c r="G399" s="70" t="s">
        <v>2147</v>
      </c>
      <c r="H399" s="70" t="s">
        <v>2148</v>
      </c>
      <c r="I399" s="148"/>
      <c r="J399" s="71">
        <v>91.575400429276087</v>
      </c>
      <c r="K399" s="71">
        <v>3.1741975124428774</v>
      </c>
      <c r="L399" s="71">
        <v>15.024268218300765</v>
      </c>
      <c r="M399" s="71">
        <v>67.7088894035236</v>
      </c>
      <c r="N399" s="71">
        <v>95.040047137879526</v>
      </c>
      <c r="O399" s="71">
        <v>69.385503739226891</v>
      </c>
      <c r="P399" s="71">
        <v>57.046254227806898</v>
      </c>
      <c r="Q399" s="71">
        <v>4.3336987008447352</v>
      </c>
      <c r="R399" s="71">
        <v>0</v>
      </c>
      <c r="S399" s="71">
        <v>6.8785429103935423</v>
      </c>
      <c r="T399" s="72"/>
      <c r="U399" s="71">
        <v>19252744</v>
      </c>
      <c r="V399" s="71">
        <v>1397</v>
      </c>
      <c r="W399" s="71">
        <v>535</v>
      </c>
      <c r="X399" s="71">
        <v>16141</v>
      </c>
      <c r="Y399" s="71">
        <v>23567</v>
      </c>
      <c r="Z399" s="71">
        <v>40808</v>
      </c>
      <c r="AA399" s="71">
        <v>11741</v>
      </c>
      <c r="AB399" s="71">
        <v>61356</v>
      </c>
      <c r="AC399" s="71">
        <v>0</v>
      </c>
      <c r="AD399" s="71">
        <v>6.8785429103935423</v>
      </c>
      <c r="AE399" s="72"/>
      <c r="AF399" s="71">
        <v>134516333.72208369</v>
      </c>
      <c r="AG399" s="71">
        <v>2345641.9235988441</v>
      </c>
      <c r="AH399" s="71">
        <v>2453656.6491686399</v>
      </c>
      <c r="AI399" s="71">
        <v>101972673.9578364</v>
      </c>
      <c r="AJ399" s="71">
        <v>115709838.52472679</v>
      </c>
      <c r="AK399" s="71">
        <v>0</v>
      </c>
      <c r="AL399" s="71">
        <v>0</v>
      </c>
      <c r="AM399" s="71">
        <v>8415115.0647588074</v>
      </c>
      <c r="AN399" s="71">
        <v>0</v>
      </c>
      <c r="AO399" s="71">
        <v>0</v>
      </c>
      <c r="AP399" s="71">
        <v>365413259.84217322</v>
      </c>
      <c r="AQ399" s="72"/>
      <c r="AR399" s="71">
        <v>2181</v>
      </c>
      <c r="AS399" s="71">
        <v>458</v>
      </c>
      <c r="AT399" s="71">
        <v>0</v>
      </c>
      <c r="AU399" s="71">
        <v>0</v>
      </c>
      <c r="AV399" s="71">
        <v>0</v>
      </c>
      <c r="AW399" s="71">
        <v>0</v>
      </c>
      <c r="AX399" s="71"/>
      <c r="AY399" s="72"/>
      <c r="AZ399" s="71">
        <v>9462.7000000000007</v>
      </c>
      <c r="BA399" s="71">
        <v>15453.6</v>
      </c>
      <c r="BB399" s="71">
        <v>0</v>
      </c>
      <c r="BC399" s="71">
        <v>0</v>
      </c>
      <c r="BD399" s="71">
        <v>0</v>
      </c>
      <c r="BE399" s="71">
        <v>0</v>
      </c>
      <c r="BF399" s="71"/>
      <c r="BG399" s="72"/>
      <c r="BH399" s="71">
        <v>0</v>
      </c>
      <c r="BI399" s="71">
        <v>0</v>
      </c>
      <c r="BJ399" s="71">
        <v>100.60599999999999</v>
      </c>
      <c r="BK399" s="71">
        <v>0</v>
      </c>
      <c r="BL399" s="71">
        <v>0</v>
      </c>
      <c r="BM399" s="71">
        <v>0</v>
      </c>
      <c r="BN399" s="72"/>
      <c r="BO399" s="71">
        <v>0</v>
      </c>
      <c r="BP399" s="71">
        <v>0</v>
      </c>
      <c r="BQ399" s="71">
        <v>10</v>
      </c>
      <c r="BR399" s="71">
        <v>0</v>
      </c>
      <c r="BS399" s="71">
        <v>0</v>
      </c>
      <c r="BT399" s="71">
        <v>0</v>
      </c>
      <c r="BU399"/>
      <c r="BV399" s="70">
        <v>95.766999999999996</v>
      </c>
      <c r="BW399" s="70">
        <v>4.8390000000000004</v>
      </c>
      <c r="BX399" s="70">
        <v>0</v>
      </c>
      <c r="BY399" s="70">
        <v>0</v>
      </c>
      <c r="BZ399" s="70">
        <v>0</v>
      </c>
      <c r="CA399" s="70">
        <v>0</v>
      </c>
      <c r="CB399" s="70">
        <v>0</v>
      </c>
      <c r="CC399" s="70">
        <v>0</v>
      </c>
      <c r="CD399" s="70">
        <v>0</v>
      </c>
    </row>
    <row r="400" spans="1:82">
      <c r="A400" s="70" t="s">
        <v>2161</v>
      </c>
      <c r="B400" s="70">
        <v>405</v>
      </c>
      <c r="C400" s="70">
        <v>14</v>
      </c>
      <c r="D400" s="70">
        <v>24</v>
      </c>
      <c r="E400" s="70">
        <v>2017</v>
      </c>
      <c r="F400" s="70" t="s">
        <v>156</v>
      </c>
      <c r="G400" s="70" t="s">
        <v>2147</v>
      </c>
      <c r="H400" s="70" t="s">
        <v>2148</v>
      </c>
      <c r="I400" s="148"/>
      <c r="J400" s="71">
        <v>90.728210823410251</v>
      </c>
      <c r="K400" s="71">
        <v>3.1303237492526734</v>
      </c>
      <c r="L400" s="71">
        <v>14.774637507035214</v>
      </c>
      <c r="M400" s="71">
        <v>64.323287414281808</v>
      </c>
      <c r="N400" s="71">
        <v>98.419763362009789</v>
      </c>
      <c r="O400" s="71">
        <v>68.485781677959366</v>
      </c>
      <c r="P400" s="71">
        <v>56.602811535439841</v>
      </c>
      <c r="Q400" s="71">
        <v>4.1682432022650397</v>
      </c>
      <c r="R400" s="71">
        <v>0</v>
      </c>
      <c r="S400" s="71">
        <v>6.5084178805125452</v>
      </c>
      <c r="T400" s="72"/>
      <c r="U400" s="71">
        <v>20250097</v>
      </c>
      <c r="V400" s="71">
        <v>1397</v>
      </c>
      <c r="W400" s="71">
        <v>535</v>
      </c>
      <c r="X400" s="71">
        <v>16141</v>
      </c>
      <c r="Y400" s="71">
        <v>23688</v>
      </c>
      <c r="Z400" s="71">
        <v>40947</v>
      </c>
      <c r="AA400" s="71">
        <v>11724</v>
      </c>
      <c r="AB400" s="71">
        <v>61026</v>
      </c>
      <c r="AC400" s="71">
        <v>0</v>
      </c>
      <c r="AD400" s="71">
        <v>6.5084178805125452</v>
      </c>
      <c r="AE400" s="72"/>
      <c r="AF400" s="71">
        <v>135088374.3446784</v>
      </c>
      <c r="AG400" s="71">
        <v>2339353.2789583341</v>
      </c>
      <c r="AH400" s="71">
        <v>3164463.1608254742</v>
      </c>
      <c r="AI400" s="71">
        <v>101002476.16568621</v>
      </c>
      <c r="AJ400" s="71">
        <v>115969723.7783661</v>
      </c>
      <c r="AK400" s="71">
        <v>0</v>
      </c>
      <c r="AL400" s="71">
        <v>0</v>
      </c>
      <c r="AM400" s="71">
        <v>8382951.351637736</v>
      </c>
      <c r="AN400" s="71">
        <v>0</v>
      </c>
      <c r="AO400" s="71">
        <v>0</v>
      </c>
      <c r="AP400" s="71">
        <v>365947342.08015221</v>
      </c>
      <c r="AQ400" s="72"/>
      <c r="AR400" s="71">
        <v>2301</v>
      </c>
      <c r="AS400" s="71">
        <v>510</v>
      </c>
      <c r="AT400" s="71">
        <v>0</v>
      </c>
      <c r="AU400" s="71">
        <v>0</v>
      </c>
      <c r="AV400" s="71">
        <v>0</v>
      </c>
      <c r="AW400" s="71">
        <v>0</v>
      </c>
      <c r="AX400" s="71"/>
      <c r="AY400" s="72"/>
      <c r="AZ400" s="71">
        <v>10075</v>
      </c>
      <c r="BA400" s="71">
        <v>16656.600000000009</v>
      </c>
      <c r="BB400" s="71">
        <v>0</v>
      </c>
      <c r="BC400" s="71">
        <v>0</v>
      </c>
      <c r="BD400" s="71">
        <v>0</v>
      </c>
      <c r="BE400" s="71">
        <v>0</v>
      </c>
      <c r="BF400" s="71"/>
      <c r="BG400" s="72"/>
      <c r="BH400" s="71">
        <v>0</v>
      </c>
      <c r="BI400" s="71">
        <v>0</v>
      </c>
      <c r="BJ400" s="71">
        <v>110.854</v>
      </c>
      <c r="BK400" s="71">
        <v>0</v>
      </c>
      <c r="BL400" s="71">
        <v>0</v>
      </c>
      <c r="BM400" s="71">
        <v>0</v>
      </c>
      <c r="BN400" s="72"/>
      <c r="BO400" s="71">
        <v>0</v>
      </c>
      <c r="BP400" s="71">
        <v>0</v>
      </c>
      <c r="BQ400" s="71">
        <v>10</v>
      </c>
      <c r="BR400" s="71">
        <v>0</v>
      </c>
      <c r="BS400" s="71">
        <v>0</v>
      </c>
      <c r="BT400" s="71">
        <v>0</v>
      </c>
      <c r="BU400"/>
      <c r="BV400" s="70">
        <v>105.99</v>
      </c>
      <c r="BW400" s="70">
        <v>4.8639999999999999</v>
      </c>
      <c r="BX400" s="70">
        <v>0</v>
      </c>
      <c r="BY400" s="70">
        <v>0</v>
      </c>
      <c r="BZ400" s="70">
        <v>0</v>
      </c>
      <c r="CA400" s="70">
        <v>0</v>
      </c>
      <c r="CB400" s="70">
        <v>0</v>
      </c>
      <c r="CC400" s="70">
        <v>0</v>
      </c>
      <c r="CD400" s="70">
        <v>0</v>
      </c>
    </row>
    <row r="401" spans="1:82">
      <c r="A401" s="70" t="s">
        <v>2162</v>
      </c>
      <c r="B401" s="70">
        <v>406</v>
      </c>
      <c r="C401" s="70">
        <v>15</v>
      </c>
      <c r="D401" s="70">
        <v>24</v>
      </c>
      <c r="E401" s="70">
        <v>2018</v>
      </c>
      <c r="F401" s="70" t="s">
        <v>183</v>
      </c>
      <c r="G401" s="70" t="s">
        <v>2147</v>
      </c>
      <c r="H401" s="70" t="s">
        <v>2148</v>
      </c>
      <c r="I401" s="148"/>
      <c r="J401" s="71">
        <v>89.685429582694709</v>
      </c>
      <c r="K401" s="71">
        <v>2.9373598773266774</v>
      </c>
      <c r="L401" s="71">
        <v>13.24545410593093</v>
      </c>
      <c r="M401" s="71">
        <v>62.600557143589981</v>
      </c>
      <c r="N401" s="71">
        <v>95.921630820108831</v>
      </c>
      <c r="O401" s="71">
        <v>67.249958134586677</v>
      </c>
      <c r="P401" s="71">
        <v>55.977235207159119</v>
      </c>
      <c r="Q401" s="71">
        <v>3.8518433870148399</v>
      </c>
      <c r="R401" s="71">
        <v>0</v>
      </c>
      <c r="S401" s="71">
        <v>6.5994395701467345</v>
      </c>
      <c r="T401" s="72"/>
      <c r="U401" s="71">
        <v>21520411</v>
      </c>
      <c r="V401" s="71">
        <v>1397</v>
      </c>
      <c r="W401" s="71">
        <v>535</v>
      </c>
      <c r="X401" s="71">
        <v>16141</v>
      </c>
      <c r="Y401" s="71">
        <v>23820</v>
      </c>
      <c r="Z401" s="71">
        <v>40978</v>
      </c>
      <c r="AA401" s="71">
        <v>11711</v>
      </c>
      <c r="AB401" s="71">
        <v>60773</v>
      </c>
      <c r="AC401" s="71">
        <v>0</v>
      </c>
      <c r="AD401" s="71">
        <v>6.5994395701467354</v>
      </c>
      <c r="AE401" s="72"/>
      <c r="AF401" s="71">
        <v>137270779.37365389</v>
      </c>
      <c r="AG401" s="71">
        <v>2078033.4335572631</v>
      </c>
      <c r="AH401" s="71">
        <v>2990186.5099562979</v>
      </c>
      <c r="AI401" s="71">
        <v>96475560.442208737</v>
      </c>
      <c r="AJ401" s="71">
        <v>111917924.50221691</v>
      </c>
      <c r="AK401" s="71">
        <v>0</v>
      </c>
      <c r="AL401" s="71">
        <v>0</v>
      </c>
      <c r="AM401" s="71">
        <v>8365470.9512790367</v>
      </c>
      <c r="AN401" s="71">
        <v>0</v>
      </c>
      <c r="AO401" s="71">
        <v>0</v>
      </c>
      <c r="AP401" s="71">
        <v>359097955.21287215</v>
      </c>
      <c r="AQ401" s="72"/>
      <c r="AR401" s="71">
        <v>2467</v>
      </c>
      <c r="AS401" s="71">
        <v>583</v>
      </c>
      <c r="AT401" s="71">
        <v>0</v>
      </c>
      <c r="AU401" s="71">
        <v>0</v>
      </c>
      <c r="AV401" s="71">
        <v>0</v>
      </c>
      <c r="AW401" s="71">
        <v>0</v>
      </c>
      <c r="AX401" s="71"/>
      <c r="AY401" s="72"/>
      <c r="AZ401" s="71">
        <v>10973.2</v>
      </c>
      <c r="BA401" s="71">
        <v>18219</v>
      </c>
      <c r="BB401" s="71">
        <v>0</v>
      </c>
      <c r="BC401" s="71">
        <v>0</v>
      </c>
      <c r="BD401" s="71">
        <v>0</v>
      </c>
      <c r="BE401" s="71">
        <v>0</v>
      </c>
      <c r="BF401" s="71"/>
      <c r="BG401" s="72"/>
      <c r="BH401" s="71">
        <v>0</v>
      </c>
      <c r="BI401" s="71">
        <v>0</v>
      </c>
      <c r="BJ401" s="71">
        <v>112.526</v>
      </c>
      <c r="BK401" s="71">
        <v>0</v>
      </c>
      <c r="BL401" s="71">
        <v>0</v>
      </c>
      <c r="BM401" s="71">
        <v>0</v>
      </c>
      <c r="BN401" s="72"/>
      <c r="BO401" s="71">
        <v>0</v>
      </c>
      <c r="BP401" s="71">
        <v>0</v>
      </c>
      <c r="BQ401" s="71">
        <v>10</v>
      </c>
      <c r="BR401" s="71">
        <v>0</v>
      </c>
      <c r="BS401" s="71">
        <v>0</v>
      </c>
      <c r="BT401" s="71">
        <v>0</v>
      </c>
      <c r="BU401"/>
      <c r="BV401" s="70">
        <v>107.825</v>
      </c>
      <c r="BW401" s="70">
        <v>4.7009999999999996</v>
      </c>
      <c r="BX401" s="70">
        <v>0</v>
      </c>
      <c r="BY401" s="70">
        <v>0</v>
      </c>
      <c r="BZ401" s="70">
        <v>0</v>
      </c>
      <c r="CA401" s="70">
        <v>0</v>
      </c>
      <c r="CB401" s="70">
        <v>0</v>
      </c>
      <c r="CC401" s="70">
        <v>0</v>
      </c>
      <c r="CD401" s="70">
        <v>0</v>
      </c>
    </row>
    <row r="402" spans="1:82">
      <c r="A402" s="70" t="s">
        <v>2163</v>
      </c>
      <c r="B402" s="70">
        <v>407</v>
      </c>
      <c r="C402" s="70">
        <v>16</v>
      </c>
      <c r="D402" s="70">
        <v>24</v>
      </c>
      <c r="E402" s="70">
        <v>2019</v>
      </c>
      <c r="F402" s="70" t="s">
        <v>158</v>
      </c>
      <c r="G402" s="70" t="s">
        <v>2147</v>
      </c>
      <c r="H402" s="70" t="s">
        <v>2148</v>
      </c>
      <c r="I402" s="148"/>
      <c r="J402" s="71">
        <v>85.965960545706523</v>
      </c>
      <c r="K402" s="71">
        <v>2.6662966120058402</v>
      </c>
      <c r="L402" s="71">
        <v>13.317552211054853</v>
      </c>
      <c r="M402" s="71">
        <v>59.946688824132494</v>
      </c>
      <c r="N402" s="71">
        <v>85.567127012210321</v>
      </c>
      <c r="O402" s="71">
        <v>65.371596102577755</v>
      </c>
      <c r="P402" s="71">
        <v>55.855188181189504</v>
      </c>
      <c r="Q402" s="71">
        <v>3.7285931750664698</v>
      </c>
      <c r="R402" s="71">
        <v>0</v>
      </c>
      <c r="S402" s="71">
        <v>10.826364939323849</v>
      </c>
      <c r="T402" s="72"/>
      <c r="U402" s="71">
        <v>20909757</v>
      </c>
      <c r="V402" s="71">
        <v>1397</v>
      </c>
      <c r="W402" s="71">
        <v>535</v>
      </c>
      <c r="X402" s="71">
        <v>16141</v>
      </c>
      <c r="Y402" s="71">
        <v>23940</v>
      </c>
      <c r="Z402" s="71">
        <v>40927</v>
      </c>
      <c r="AA402" s="71">
        <v>11598</v>
      </c>
      <c r="AB402" s="71">
        <v>60421</v>
      </c>
      <c r="AC402" s="71">
        <v>0</v>
      </c>
      <c r="AD402" s="71">
        <v>10.826364939323851</v>
      </c>
      <c r="AE402" s="72"/>
      <c r="AF402" s="71">
        <v>139636919.28133309</v>
      </c>
      <c r="AG402" s="71">
        <v>2012086.8210912021</v>
      </c>
      <c r="AH402" s="71">
        <v>3158391.4436806589</v>
      </c>
      <c r="AI402" s="71">
        <v>98863294.04870066</v>
      </c>
      <c r="AJ402" s="71">
        <v>109279187.3677147</v>
      </c>
      <c r="AK402" s="71">
        <v>0</v>
      </c>
      <c r="AL402" s="71">
        <v>0</v>
      </c>
      <c r="AM402" s="71">
        <v>8228885.3509555245</v>
      </c>
      <c r="AN402" s="71">
        <v>0</v>
      </c>
      <c r="AO402" s="71">
        <v>0</v>
      </c>
      <c r="AP402" s="71">
        <v>361178764.31347585</v>
      </c>
      <c r="AQ402" s="72"/>
      <c r="AR402" s="71">
        <v>2627</v>
      </c>
      <c r="AS402" s="71">
        <v>617</v>
      </c>
      <c r="AT402" s="71">
        <v>0</v>
      </c>
      <c r="AU402" s="71">
        <v>0</v>
      </c>
      <c r="AV402" s="71">
        <v>0</v>
      </c>
      <c r="AW402" s="71">
        <v>0</v>
      </c>
      <c r="AX402" s="71"/>
      <c r="AY402" s="72"/>
      <c r="AZ402" s="71">
        <v>11781.399999999991</v>
      </c>
      <c r="BA402" s="71">
        <v>18881.100000000009</v>
      </c>
      <c r="BB402" s="71">
        <v>0</v>
      </c>
      <c r="BC402" s="71">
        <v>0</v>
      </c>
      <c r="BD402" s="71">
        <v>0</v>
      </c>
      <c r="BE402" s="71">
        <v>0</v>
      </c>
      <c r="BF402" s="71"/>
      <c r="BG402" s="72"/>
      <c r="BH402" s="71">
        <v>0</v>
      </c>
      <c r="BI402" s="71">
        <v>0</v>
      </c>
      <c r="BJ402" s="71">
        <v>103.492</v>
      </c>
      <c r="BK402" s="71">
        <v>0</v>
      </c>
      <c r="BL402" s="71">
        <v>0</v>
      </c>
      <c r="BM402" s="71">
        <v>0</v>
      </c>
      <c r="BN402" s="72"/>
      <c r="BO402" s="71">
        <v>0</v>
      </c>
      <c r="BP402" s="71">
        <v>0</v>
      </c>
      <c r="BQ402" s="71">
        <v>9</v>
      </c>
      <c r="BR402" s="71">
        <v>0</v>
      </c>
      <c r="BS402" s="71">
        <v>0</v>
      </c>
      <c r="BT402" s="71">
        <v>0</v>
      </c>
      <c r="BU402"/>
      <c r="BV402" s="70">
        <v>99.168999999999997</v>
      </c>
      <c r="BW402" s="70">
        <v>4.3230000000000004</v>
      </c>
      <c r="BX402" s="70">
        <v>0</v>
      </c>
      <c r="BY402" s="70">
        <v>0</v>
      </c>
      <c r="BZ402" s="70">
        <v>0</v>
      </c>
      <c r="CA402" s="70">
        <v>0</v>
      </c>
      <c r="CB402" s="70">
        <v>0</v>
      </c>
      <c r="CC402" s="70">
        <v>0</v>
      </c>
      <c r="CD402" s="70">
        <v>0</v>
      </c>
    </row>
    <row r="403" spans="1:82">
      <c r="A403" s="70" t="s">
        <v>2164</v>
      </c>
      <c r="B403" s="70">
        <v>408</v>
      </c>
      <c r="C403" s="70">
        <v>17</v>
      </c>
      <c r="D403" s="70">
        <v>24</v>
      </c>
      <c r="E403" s="70">
        <v>2020</v>
      </c>
      <c r="F403" s="70" t="s">
        <v>159</v>
      </c>
      <c r="G403" s="70" t="s">
        <v>2147</v>
      </c>
      <c r="H403" s="70" t="s">
        <v>2148</v>
      </c>
      <c r="I403" s="148"/>
      <c r="J403" s="71">
        <v>74.606514089929519</v>
      </c>
      <c r="K403" s="71">
        <v>2.6635307582006456</v>
      </c>
      <c r="L403" s="71">
        <v>9.8079206976056561</v>
      </c>
      <c r="M403" s="71">
        <v>53.400816861403825</v>
      </c>
      <c r="N403" s="71">
        <v>84.327492311620389</v>
      </c>
      <c r="O403" s="71">
        <v>57.460885746514791</v>
      </c>
      <c r="P403" s="71">
        <v>53.234243875527682</v>
      </c>
      <c r="Q403" s="71">
        <v>3.5433625941048801</v>
      </c>
      <c r="R403" s="71">
        <v>0</v>
      </c>
      <c r="S403" s="71">
        <v>8.139274041000327</v>
      </c>
      <c r="T403" s="72"/>
      <c r="U403" s="71">
        <v>18462660</v>
      </c>
      <c r="V403" s="71">
        <v>1221</v>
      </c>
      <c r="W403" s="71">
        <v>441</v>
      </c>
      <c r="X403" s="71">
        <v>15976</v>
      </c>
      <c r="Y403" s="71">
        <v>24066</v>
      </c>
      <c r="Z403" s="71">
        <v>41060</v>
      </c>
      <c r="AA403" s="71">
        <v>11749</v>
      </c>
      <c r="AB403" s="71">
        <v>60097</v>
      </c>
      <c r="AC403" s="71">
        <v>0</v>
      </c>
      <c r="AD403" s="71">
        <v>8.139274041000327</v>
      </c>
      <c r="AE403" s="72"/>
      <c r="AF403" s="71">
        <v>124467606.70715959</v>
      </c>
      <c r="AG403" s="71">
        <v>1920617.2681249562</v>
      </c>
      <c r="AH403" s="71">
        <v>2523696.681290647</v>
      </c>
      <c r="AI403" s="71">
        <v>92313630.714383543</v>
      </c>
      <c r="AJ403" s="71">
        <v>109927963.706585</v>
      </c>
      <c r="AK403" s="71"/>
      <c r="AL403" s="71"/>
      <c r="AM403" s="71">
        <v>7843326.191596074</v>
      </c>
      <c r="AN403" s="71"/>
      <c r="AO403" s="71"/>
      <c r="AP403" s="71">
        <v>338996841.26913983</v>
      </c>
      <c r="AQ403" s="72"/>
      <c r="AR403" s="71">
        <v>2759</v>
      </c>
      <c r="AS403" s="71">
        <v>636</v>
      </c>
      <c r="AT403" s="71">
        <v>0</v>
      </c>
      <c r="AU403" s="71">
        <v>0</v>
      </c>
      <c r="AV403" s="71">
        <v>0</v>
      </c>
      <c r="AW403" s="71">
        <v>0</v>
      </c>
      <c r="AX403" s="71"/>
      <c r="AY403" s="72"/>
      <c r="AZ403" s="71">
        <v>12581.299999999979</v>
      </c>
      <c r="BA403" s="71">
        <v>19866.60000000002</v>
      </c>
      <c r="BB403" s="71">
        <v>0</v>
      </c>
      <c r="BC403" s="71">
        <v>0</v>
      </c>
      <c r="BD403" s="71">
        <v>0</v>
      </c>
      <c r="BE403" s="71">
        <v>0</v>
      </c>
      <c r="BF403" s="71"/>
      <c r="BG403" s="72"/>
      <c r="BH403" s="71">
        <v>0</v>
      </c>
      <c r="BI403" s="71">
        <v>0</v>
      </c>
      <c r="BJ403" s="71">
        <v>98.078000000000003</v>
      </c>
      <c r="BK403" s="71">
        <v>0</v>
      </c>
      <c r="BL403" s="71">
        <v>0</v>
      </c>
      <c r="BM403" s="71">
        <v>0</v>
      </c>
      <c r="BN403" s="72"/>
      <c r="BO403" s="71">
        <v>0</v>
      </c>
      <c r="BP403" s="71">
        <v>0</v>
      </c>
      <c r="BQ403" s="71">
        <v>9</v>
      </c>
      <c r="BR403" s="71">
        <v>0</v>
      </c>
      <c r="BS403" s="71">
        <v>0</v>
      </c>
      <c r="BT403" s="71">
        <v>0</v>
      </c>
      <c r="BU403"/>
      <c r="BV403" s="70">
        <v>94.191000000000003</v>
      </c>
      <c r="BW403" s="70">
        <v>3.887</v>
      </c>
      <c r="BX403" s="70">
        <v>0</v>
      </c>
      <c r="BY403" s="70">
        <v>0</v>
      </c>
      <c r="BZ403" s="70">
        <v>0</v>
      </c>
      <c r="CA403" s="70">
        <v>0</v>
      </c>
      <c r="CB403" s="70">
        <v>0</v>
      </c>
      <c r="CC403" s="70">
        <v>0</v>
      </c>
      <c r="CD403" s="70">
        <v>0</v>
      </c>
    </row>
    <row r="404" spans="1:82">
      <c r="A404" s="70" t="s">
        <v>2165</v>
      </c>
      <c r="B404" s="70">
        <v>408</v>
      </c>
      <c r="C404" s="70">
        <v>18</v>
      </c>
      <c r="D404" s="70">
        <v>24</v>
      </c>
      <c r="E404" s="70">
        <v>2021</v>
      </c>
      <c r="F404" s="70" t="s">
        <v>160</v>
      </c>
      <c r="G404" s="70" t="s">
        <v>2147</v>
      </c>
      <c r="H404" s="70" t="s">
        <v>2148</v>
      </c>
      <c r="I404" s="148"/>
      <c r="J404" s="71">
        <v>77.742509850787258</v>
      </c>
      <c r="K404" s="71">
        <v>2.8561407131170236</v>
      </c>
      <c r="L404" s="71">
        <v>12.86721724695375</v>
      </c>
      <c r="M404" s="71">
        <v>60.404352084351792</v>
      </c>
      <c r="N404" s="71">
        <v>92.827596470747196</v>
      </c>
      <c r="O404" s="71">
        <v>55.971925048592631</v>
      </c>
      <c r="P404" s="71">
        <v>55.197079021438377</v>
      </c>
      <c r="Q404" s="71">
        <v>3.4934757969107899</v>
      </c>
      <c r="R404" s="71">
        <v>0</v>
      </c>
      <c r="S404" s="71">
        <v>7.7475363696343651</v>
      </c>
      <c r="T404" s="72"/>
      <c r="U404" s="71">
        <v>20348837</v>
      </c>
      <c r="V404" s="71">
        <v>1221</v>
      </c>
      <c r="W404" s="71">
        <v>441</v>
      </c>
      <c r="X404" s="71">
        <v>15976</v>
      </c>
      <c r="Y404" s="71">
        <v>24266</v>
      </c>
      <c r="Z404" s="71">
        <v>41182</v>
      </c>
      <c r="AA404" s="71">
        <v>11879</v>
      </c>
      <c r="AB404" s="71">
        <v>59833</v>
      </c>
      <c r="AC404" s="71">
        <v>0</v>
      </c>
      <c r="AD404" s="71">
        <v>7.7475363696343651</v>
      </c>
      <c r="AE404" s="72"/>
      <c r="AF404" s="71">
        <v>122790013.69286071</v>
      </c>
      <c r="AG404" s="71">
        <v>1977838.4064296731</v>
      </c>
      <c r="AH404" s="71">
        <v>3023040.0890367883</v>
      </c>
      <c r="AI404" s="71">
        <v>98793757.685152844</v>
      </c>
      <c r="AJ404" s="71">
        <v>117564684.73727261</v>
      </c>
      <c r="AK404" s="71">
        <v>0</v>
      </c>
      <c r="AL404" s="71">
        <v>0</v>
      </c>
      <c r="AM404" s="71">
        <v>7853912.1992042717</v>
      </c>
      <c r="AN404" s="71">
        <v>0</v>
      </c>
      <c r="AO404" s="71">
        <v>0</v>
      </c>
      <c r="AP404" s="71">
        <v>352003246.80995691</v>
      </c>
      <c r="AQ404" s="72"/>
      <c r="AR404" s="71">
        <v>2919</v>
      </c>
      <c r="AS404" s="71">
        <v>646</v>
      </c>
      <c r="AT404" s="71">
        <v>0</v>
      </c>
      <c r="AU404" s="71">
        <v>0</v>
      </c>
      <c r="AV404" s="71">
        <v>0</v>
      </c>
      <c r="AW404" s="71">
        <v>0</v>
      </c>
      <c r="AX404" s="71"/>
      <c r="AY404" s="72"/>
      <c r="AZ404" s="71">
        <v>13537.29999999997</v>
      </c>
      <c r="BA404" s="71">
        <v>20296.60000000002</v>
      </c>
      <c r="BB404" s="71">
        <v>0</v>
      </c>
      <c r="BC404" s="71">
        <v>0</v>
      </c>
      <c r="BD404" s="71">
        <v>0</v>
      </c>
      <c r="BE404" s="71">
        <v>0</v>
      </c>
      <c r="BF404" s="71"/>
      <c r="BG404" s="72"/>
      <c r="BH404" s="71">
        <v>0</v>
      </c>
      <c r="BI404" s="71">
        <v>0</v>
      </c>
      <c r="BJ404" s="71">
        <v>92.789000000000001</v>
      </c>
      <c r="BK404" s="71">
        <v>0</v>
      </c>
      <c r="BL404" s="71">
        <v>0</v>
      </c>
      <c r="BM404" s="71">
        <v>0</v>
      </c>
      <c r="BN404" s="72"/>
      <c r="BO404" s="71">
        <v>0</v>
      </c>
      <c r="BP404" s="71">
        <v>0</v>
      </c>
      <c r="BQ404" s="71">
        <v>9</v>
      </c>
      <c r="BR404" s="71">
        <v>0</v>
      </c>
      <c r="BS404" s="71">
        <v>0</v>
      </c>
      <c r="BT404" s="71">
        <v>0</v>
      </c>
      <c r="BU404"/>
      <c r="BV404" s="70">
        <v>88.572999999999993</v>
      </c>
      <c r="BW404" s="70">
        <v>4.2160000000000002</v>
      </c>
      <c r="BX404" s="70">
        <v>0</v>
      </c>
      <c r="BY404" s="70">
        <v>0</v>
      </c>
      <c r="BZ404" s="70">
        <v>0</v>
      </c>
      <c r="CA404" s="70">
        <v>0</v>
      </c>
      <c r="CB404" s="70">
        <v>0</v>
      </c>
      <c r="CC404" s="70">
        <v>0</v>
      </c>
      <c r="CD404" s="70">
        <v>0</v>
      </c>
    </row>
    <row r="405" spans="1:82">
      <c r="A405" s="70" t="s">
        <v>2166</v>
      </c>
      <c r="B405" s="70">
        <v>408</v>
      </c>
      <c r="C405" s="70">
        <v>19</v>
      </c>
      <c r="D405" s="70">
        <v>24</v>
      </c>
      <c r="E405" s="70">
        <v>2022</v>
      </c>
      <c r="F405" s="70" t="s">
        <v>161</v>
      </c>
      <c r="G405" s="70" t="s">
        <v>2147</v>
      </c>
      <c r="H405" s="70" t="s">
        <v>2148</v>
      </c>
      <c r="I405" s="148"/>
      <c r="J405" s="71">
        <v>81.692395606456515</v>
      </c>
      <c r="K405" s="71">
        <v>2.5731781383923678</v>
      </c>
      <c r="L405" s="71">
        <v>8.2449030315575573</v>
      </c>
      <c r="M405" s="71">
        <v>59.65264490733697</v>
      </c>
      <c r="N405" s="71">
        <v>91.337329875641885</v>
      </c>
      <c r="O405" s="71">
        <v>59.047025292578624</v>
      </c>
      <c r="P405" s="71">
        <v>55.265326643047558</v>
      </c>
      <c r="Q405" s="71">
        <v>3.5044628546042191</v>
      </c>
      <c r="R405" s="71">
        <v>0</v>
      </c>
      <c r="S405" s="71">
        <v>5.8681810871591367</v>
      </c>
      <c r="T405" s="72"/>
      <c r="U405" s="71">
        <v>23727880</v>
      </c>
      <c r="V405" s="71">
        <v>1221</v>
      </c>
      <c r="W405" s="71">
        <v>441</v>
      </c>
      <c r="X405" s="71">
        <v>15976</v>
      </c>
      <c r="Y405" s="71">
        <v>24416</v>
      </c>
      <c r="Z405" s="71">
        <v>41277</v>
      </c>
      <c r="AA405" s="71">
        <v>12075</v>
      </c>
      <c r="AB405" s="71">
        <v>59529</v>
      </c>
      <c r="AC405" s="71">
        <v>0</v>
      </c>
      <c r="AD405" s="71">
        <v>5.8681810871591367</v>
      </c>
      <c r="AE405" s="72"/>
      <c r="AF405" s="71">
        <v>127170491.61856775</v>
      </c>
      <c r="AG405" s="71">
        <v>1920854.4070989606</v>
      </c>
      <c r="AH405" s="71">
        <v>2360113.653127566</v>
      </c>
      <c r="AI405" s="71">
        <v>98113028.667690888</v>
      </c>
      <c r="AJ405" s="71">
        <v>117285718.9249475</v>
      </c>
      <c r="AK405" s="71">
        <v>0</v>
      </c>
      <c r="AL405" s="71">
        <v>0</v>
      </c>
      <c r="AM405" s="71">
        <v>7686818.7087611817</v>
      </c>
      <c r="AN405" s="71">
        <v>0</v>
      </c>
      <c r="AO405" s="71">
        <v>0</v>
      </c>
      <c r="AP405" s="71">
        <v>354537025.98019379</v>
      </c>
      <c r="AQ405" s="72"/>
      <c r="AR405" s="71">
        <v>3070</v>
      </c>
      <c r="AS405" s="71">
        <v>647</v>
      </c>
      <c r="AT405" s="71">
        <v>0</v>
      </c>
      <c r="AU405" s="71">
        <v>0</v>
      </c>
      <c r="AV405" s="71">
        <v>0</v>
      </c>
      <c r="AW405" s="71">
        <v>0</v>
      </c>
      <c r="AX405" s="71"/>
      <c r="AY405" s="72"/>
      <c r="AZ405" s="71">
        <v>14434.699999999961</v>
      </c>
      <c r="BA405" s="71">
        <v>20345.300000000025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2167</v>
      </c>
      <c r="B406" s="70">
        <v>408</v>
      </c>
      <c r="C406" s="70">
        <v>20</v>
      </c>
      <c r="D406" s="70">
        <v>24</v>
      </c>
      <c r="E406" s="70">
        <v>2023</v>
      </c>
      <c r="F406" s="70" t="s">
        <v>1539</v>
      </c>
      <c r="G406" s="1064" t="s">
        <v>2147</v>
      </c>
      <c r="H406" s="70" t="s">
        <v>2148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3259</v>
      </c>
      <c r="AS406" s="71">
        <v>651</v>
      </c>
      <c r="AT406" s="71">
        <v>0</v>
      </c>
      <c r="AU406" s="71">
        <v>0</v>
      </c>
      <c r="AV406" s="71">
        <v>0</v>
      </c>
      <c r="AW406" s="71">
        <v>0</v>
      </c>
      <c r="AX406" s="71"/>
      <c r="AY406" s="72"/>
      <c r="AZ406" s="71">
        <v>15545.499999999942</v>
      </c>
      <c r="BA406" s="71">
        <v>22161.300000000025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2168</v>
      </c>
      <c r="B407" s="70">
        <v>408</v>
      </c>
      <c r="C407" s="70">
        <v>21</v>
      </c>
      <c r="D407" s="70">
        <v>24</v>
      </c>
      <c r="E407" s="70">
        <v>2024</v>
      </c>
      <c r="F407" s="70" t="s">
        <v>1554</v>
      </c>
      <c r="G407" s="1064" t="s">
        <v>2147</v>
      </c>
      <c r="H407" s="70" t="s">
        <v>2148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2169</v>
      </c>
      <c r="B408" s="70">
        <v>188</v>
      </c>
      <c r="C408" s="70">
        <v>1</v>
      </c>
      <c r="D408" s="70">
        <v>12</v>
      </c>
      <c r="E408" s="70">
        <v>1990</v>
      </c>
      <c r="F408" s="70" t="s">
        <v>787</v>
      </c>
      <c r="G408" s="70" t="s">
        <v>2170</v>
      </c>
      <c r="H408" s="70" t="s">
        <v>2171</v>
      </c>
      <c r="I408" s="148"/>
      <c r="J408" s="71">
        <v>1408.820751779504</v>
      </c>
      <c r="K408" s="71">
        <v>6.5843338945466066</v>
      </c>
      <c r="L408" s="71">
        <v>21.278170133345689</v>
      </c>
      <c r="M408" s="71">
        <v>35.439779321434038</v>
      </c>
      <c r="N408" s="71">
        <v>54.541016708556683</v>
      </c>
      <c r="O408" s="71">
        <v>51.202045359823593</v>
      </c>
      <c r="P408" s="71">
        <v>101.9434476891406</v>
      </c>
      <c r="Q408" s="71">
        <v>4.0019442436821597</v>
      </c>
      <c r="R408" s="71">
        <v>43.793966081818127</v>
      </c>
      <c r="S408" s="71">
        <v>4.3456303694868756</v>
      </c>
      <c r="T408" s="72"/>
      <c r="U408" s="71">
        <v>119900283</v>
      </c>
      <c r="V408" s="71">
        <v>2464</v>
      </c>
      <c r="W408" s="71">
        <v>245</v>
      </c>
      <c r="X408" s="71">
        <v>13476</v>
      </c>
      <c r="Y408" s="71">
        <v>17471</v>
      </c>
      <c r="Z408" s="71">
        <v>21060</v>
      </c>
      <c r="AA408" s="71">
        <v>24753</v>
      </c>
      <c r="AB408" s="71">
        <v>64978</v>
      </c>
      <c r="AC408" s="71">
        <v>7585193.75</v>
      </c>
      <c r="AD408" s="71">
        <v>4.3456303694868756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2172</v>
      </c>
      <c r="B409" s="70">
        <v>189</v>
      </c>
      <c r="C409" s="70">
        <v>2</v>
      </c>
      <c r="D409" s="70">
        <v>12</v>
      </c>
      <c r="E409" s="70">
        <v>2005</v>
      </c>
      <c r="F409" s="70" t="s">
        <v>789</v>
      </c>
      <c r="G409" s="70" t="s">
        <v>2170</v>
      </c>
      <c r="H409" s="70" t="s">
        <v>2171</v>
      </c>
      <c r="I409" s="148"/>
      <c r="J409" s="71">
        <v>1970.530996821522</v>
      </c>
      <c r="K409" s="71">
        <v>5.3992557906820542</v>
      </c>
      <c r="L409" s="71">
        <v>22.84603251099556</v>
      </c>
      <c r="M409" s="71">
        <v>63.890028257321191</v>
      </c>
      <c r="N409" s="71">
        <v>72.388896099989225</v>
      </c>
      <c r="O409" s="71">
        <v>78.904786678613149</v>
      </c>
      <c r="P409" s="71">
        <v>120.8890707331427</v>
      </c>
      <c r="Q409" s="71">
        <v>3.8605962747925102</v>
      </c>
      <c r="R409" s="71">
        <v>66.913860677057187</v>
      </c>
      <c r="S409" s="71">
        <v>0.11214592</v>
      </c>
      <c r="T409" s="72"/>
      <c r="U409" s="71">
        <v>200294786</v>
      </c>
      <c r="V409" s="71">
        <v>2356</v>
      </c>
      <c r="W409" s="71">
        <v>302</v>
      </c>
      <c r="X409" s="71">
        <v>12894</v>
      </c>
      <c r="Y409" s="71">
        <v>19690</v>
      </c>
      <c r="Z409" s="71">
        <v>37556</v>
      </c>
      <c r="AA409" s="71">
        <v>24040</v>
      </c>
      <c r="AB409" s="71">
        <v>65529</v>
      </c>
      <c r="AC409" s="71">
        <v>11832330.75</v>
      </c>
      <c r="AD409" s="71">
        <v>0.11214592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2173</v>
      </c>
      <c r="B410" s="70">
        <v>190</v>
      </c>
      <c r="C410" s="70">
        <v>3</v>
      </c>
      <c r="D410" s="70">
        <v>12</v>
      </c>
      <c r="E410" s="70">
        <v>2006</v>
      </c>
      <c r="F410" s="70" t="s">
        <v>790</v>
      </c>
      <c r="G410" s="70" t="s">
        <v>2170</v>
      </c>
      <c r="H410" s="70" t="s">
        <v>2171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2174</v>
      </c>
      <c r="B411" s="70">
        <v>191</v>
      </c>
      <c r="C411" s="70">
        <v>4</v>
      </c>
      <c r="D411" s="70">
        <v>12</v>
      </c>
      <c r="E411" s="70">
        <v>2007</v>
      </c>
      <c r="F411" s="70" t="s">
        <v>791</v>
      </c>
      <c r="G411" s="70" t="s">
        <v>2170</v>
      </c>
      <c r="H411" s="70" t="s">
        <v>2171</v>
      </c>
      <c r="I411" s="148"/>
      <c r="J411" s="71">
        <v>2239.8838231503269</v>
      </c>
      <c r="K411" s="71">
        <v>5.135093697861759</v>
      </c>
      <c r="L411" s="71">
        <v>26.808439486564499</v>
      </c>
      <c r="M411" s="71">
        <v>71.378861247143789</v>
      </c>
      <c r="N411" s="71">
        <v>72.580242202828885</v>
      </c>
      <c r="O411" s="71">
        <v>78.794840535531691</v>
      </c>
      <c r="P411" s="71">
        <v>122.41815831122631</v>
      </c>
      <c r="Q411" s="71">
        <v>4.0822373396510399</v>
      </c>
      <c r="R411" s="71">
        <v>76.611710206683398</v>
      </c>
      <c r="S411" s="71">
        <v>0.63646184099999992</v>
      </c>
      <c r="T411" s="72"/>
      <c r="U411" s="71">
        <v>271704175</v>
      </c>
      <c r="V411" s="71">
        <v>2245</v>
      </c>
      <c r="W411" s="71">
        <v>304</v>
      </c>
      <c r="X411" s="71">
        <v>15767</v>
      </c>
      <c r="Y411" s="71">
        <v>20532</v>
      </c>
      <c r="Z411" s="71">
        <v>38987</v>
      </c>
      <c r="AA411" s="71">
        <v>23973</v>
      </c>
      <c r="AB411" s="71">
        <v>65627</v>
      </c>
      <c r="AC411" s="71">
        <v>13935898.5</v>
      </c>
      <c r="AD411" s="71">
        <v>0.63646184099999992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2175</v>
      </c>
      <c r="B412" s="70">
        <v>192</v>
      </c>
      <c r="C412" s="70">
        <v>5</v>
      </c>
      <c r="D412" s="70">
        <v>12</v>
      </c>
      <c r="E412" s="70">
        <v>2008</v>
      </c>
      <c r="F412" s="70" t="s">
        <v>792</v>
      </c>
      <c r="G412" s="70" t="s">
        <v>2170</v>
      </c>
      <c r="H412" s="70" t="s">
        <v>2171</v>
      </c>
      <c r="I412" s="148"/>
      <c r="J412" s="71">
        <v>1783.315847240392</v>
      </c>
      <c r="K412" s="71">
        <v>3.8348062116609092</v>
      </c>
      <c r="L412" s="71">
        <v>23.889310213968042</v>
      </c>
      <c r="M412" s="71">
        <v>71.174079277501505</v>
      </c>
      <c r="N412" s="71">
        <v>72.260785002471493</v>
      </c>
      <c r="O412" s="71">
        <v>77.247708565831488</v>
      </c>
      <c r="P412" s="71">
        <v>121.01877629573001</v>
      </c>
      <c r="Q412" s="71">
        <v>4.0127527118954402</v>
      </c>
      <c r="R412" s="71">
        <v>80.27921289666169</v>
      </c>
      <c r="S412" s="71">
        <v>0.4686840338399999</v>
      </c>
      <c r="T412" s="72"/>
      <c r="U412" s="71">
        <v>230534307</v>
      </c>
      <c r="V412" s="71">
        <v>2245</v>
      </c>
      <c r="W412" s="71">
        <v>304</v>
      </c>
      <c r="X412" s="71">
        <v>15767</v>
      </c>
      <c r="Y412" s="71">
        <v>20668</v>
      </c>
      <c r="Z412" s="71">
        <v>39563</v>
      </c>
      <c r="AA412" s="71">
        <v>23726</v>
      </c>
      <c r="AB412" s="71">
        <v>65571</v>
      </c>
      <c r="AC412" s="71">
        <v>15163638.75</v>
      </c>
      <c r="AD412" s="71">
        <v>0.4686840338399999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2176</v>
      </c>
      <c r="B413" s="70">
        <v>193</v>
      </c>
      <c r="C413" s="70">
        <v>6</v>
      </c>
      <c r="D413" s="70">
        <v>12</v>
      </c>
      <c r="E413" s="70">
        <v>2009</v>
      </c>
      <c r="F413" s="70" t="s">
        <v>176</v>
      </c>
      <c r="G413" s="70" t="s">
        <v>2170</v>
      </c>
      <c r="H413" s="70" t="s">
        <v>2171</v>
      </c>
      <c r="I413" s="148"/>
      <c r="J413" s="71">
        <v>1256.0963755495241</v>
      </c>
      <c r="K413" s="71">
        <v>3.498669806181947</v>
      </c>
      <c r="L413" s="71">
        <v>46.251621273855591</v>
      </c>
      <c r="M413" s="71">
        <v>74.309357550726261</v>
      </c>
      <c r="N413" s="71">
        <v>70.16325693482284</v>
      </c>
      <c r="O413" s="71">
        <v>79.218724342061151</v>
      </c>
      <c r="P413" s="71">
        <v>116.5103137979869</v>
      </c>
      <c r="Q413" s="71">
        <v>3.8110149104872901</v>
      </c>
      <c r="R413" s="71">
        <v>70.466820498278238</v>
      </c>
      <c r="S413" s="71">
        <v>4.62037787484</v>
      </c>
      <c r="T413" s="72"/>
      <c r="U413" s="71">
        <v>127655110</v>
      </c>
      <c r="V413" s="71">
        <v>2152</v>
      </c>
      <c r="W413" s="71">
        <v>1000</v>
      </c>
      <c r="X413" s="71">
        <v>17415</v>
      </c>
      <c r="Y413" s="71">
        <v>20732</v>
      </c>
      <c r="Z413" s="71">
        <v>40047</v>
      </c>
      <c r="AA413" s="71">
        <v>23450</v>
      </c>
      <c r="AB413" s="71">
        <v>65372</v>
      </c>
      <c r="AC413" s="71">
        <v>12985179.5</v>
      </c>
      <c r="AD413" s="71">
        <v>4.62037787484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346.49400000000003</v>
      </c>
      <c r="BK413" s="71">
        <v>102.042</v>
      </c>
      <c r="BL413" s="71">
        <v>7.77</v>
      </c>
      <c r="BM413" s="71">
        <v>0</v>
      </c>
      <c r="BN413" s="72"/>
      <c r="BO413" s="71">
        <v>0</v>
      </c>
      <c r="BP413" s="71">
        <v>0</v>
      </c>
      <c r="BQ413" s="71">
        <v>8</v>
      </c>
      <c r="BR413" s="71">
        <v>1</v>
      </c>
      <c r="BS413" s="71">
        <v>2</v>
      </c>
      <c r="BT413" s="71">
        <v>0</v>
      </c>
      <c r="BU413"/>
      <c r="BV413" s="70">
        <v>456.30599999999998</v>
      </c>
      <c r="BW413" s="70">
        <v>0</v>
      </c>
      <c r="BX413" s="70">
        <v>0</v>
      </c>
      <c r="BY413" s="70">
        <v>0</v>
      </c>
      <c r="BZ413" s="70">
        <v>0</v>
      </c>
      <c r="CA413" s="70">
        <v>0</v>
      </c>
      <c r="CB413" s="70">
        <v>0</v>
      </c>
      <c r="CC413" s="70">
        <v>0</v>
      </c>
      <c r="CD413" s="70">
        <v>0</v>
      </c>
    </row>
    <row r="414" spans="1:82">
      <c r="A414" s="70" t="s">
        <v>2177</v>
      </c>
      <c r="B414" s="70">
        <v>194</v>
      </c>
      <c r="C414" s="70">
        <v>7</v>
      </c>
      <c r="D414" s="70">
        <v>12</v>
      </c>
      <c r="E414" s="70">
        <v>2010</v>
      </c>
      <c r="F414" s="70" t="s">
        <v>177</v>
      </c>
      <c r="G414" s="70" t="s">
        <v>2170</v>
      </c>
      <c r="H414" s="70" t="s">
        <v>2171</v>
      </c>
      <c r="I414" s="148"/>
      <c r="J414" s="71">
        <v>1470.789619366843</v>
      </c>
      <c r="K414" s="71">
        <v>3.7327075273344832</v>
      </c>
      <c r="L414" s="71">
        <v>43.630596120867878</v>
      </c>
      <c r="M414" s="71">
        <v>76.287540585604603</v>
      </c>
      <c r="N414" s="71">
        <v>77.083073866930519</v>
      </c>
      <c r="O414" s="71">
        <v>79.09253074944553</v>
      </c>
      <c r="P414" s="71">
        <v>117.2269396804016</v>
      </c>
      <c r="Q414" s="71">
        <v>3.9513083378588698</v>
      </c>
      <c r="R414" s="71">
        <v>71.304542509262305</v>
      </c>
      <c r="S414" s="71">
        <v>5.8236295845000017</v>
      </c>
      <c r="T414" s="72"/>
      <c r="U414" s="71">
        <v>151434644</v>
      </c>
      <c r="V414" s="71">
        <v>2152</v>
      </c>
      <c r="W414" s="71">
        <v>1000</v>
      </c>
      <c r="X414" s="71">
        <v>17415</v>
      </c>
      <c r="Y414" s="71">
        <v>20747</v>
      </c>
      <c r="Z414" s="71">
        <v>40169</v>
      </c>
      <c r="AA414" s="71">
        <v>23005</v>
      </c>
      <c r="AB414" s="71">
        <v>64947</v>
      </c>
      <c r="AC414" s="71">
        <v>12451810</v>
      </c>
      <c r="AD414" s="71">
        <v>5.8236295845000017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487.71499999999997</v>
      </c>
      <c r="BK414" s="71">
        <v>115.608</v>
      </c>
      <c r="BL414" s="71">
        <v>7.6809999999999992</v>
      </c>
      <c r="BM414" s="71">
        <v>0</v>
      </c>
      <c r="BN414" s="72"/>
      <c r="BO414" s="71">
        <v>0</v>
      </c>
      <c r="BP414" s="71">
        <v>0</v>
      </c>
      <c r="BQ414" s="71">
        <v>9</v>
      </c>
      <c r="BR414" s="71">
        <v>1</v>
      </c>
      <c r="BS414" s="71">
        <v>2</v>
      </c>
      <c r="BT414" s="71">
        <v>0</v>
      </c>
      <c r="BU414"/>
      <c r="BV414" s="70">
        <v>611.00400000000002</v>
      </c>
      <c r="BW414" s="70">
        <v>0</v>
      </c>
      <c r="BX414" s="70">
        <v>0</v>
      </c>
      <c r="BY414" s="70">
        <v>0</v>
      </c>
      <c r="BZ414" s="70">
        <v>0</v>
      </c>
      <c r="CA414" s="70">
        <v>0</v>
      </c>
      <c r="CB414" s="70">
        <v>0</v>
      </c>
      <c r="CC414" s="70">
        <v>0</v>
      </c>
      <c r="CD414" s="70">
        <v>0</v>
      </c>
    </row>
    <row r="415" spans="1:82">
      <c r="A415" s="70" t="s">
        <v>2178</v>
      </c>
      <c r="B415" s="70">
        <v>195</v>
      </c>
      <c r="C415" s="70">
        <v>8</v>
      </c>
      <c r="D415" s="70">
        <v>12</v>
      </c>
      <c r="E415" s="70">
        <v>2011</v>
      </c>
      <c r="F415" s="70" t="s">
        <v>178</v>
      </c>
      <c r="G415" s="70" t="s">
        <v>2170</v>
      </c>
      <c r="H415" s="70" t="s">
        <v>2171</v>
      </c>
      <c r="I415" s="148"/>
      <c r="J415" s="71">
        <v>1430.498076691161</v>
      </c>
      <c r="K415" s="71">
        <v>5.0688733386044458</v>
      </c>
      <c r="L415" s="71">
        <v>45.305739463960741</v>
      </c>
      <c r="M415" s="71">
        <v>82.621160062113844</v>
      </c>
      <c r="N415" s="71">
        <v>78.191288946892172</v>
      </c>
      <c r="O415" s="71">
        <v>78.118037403292519</v>
      </c>
      <c r="P415" s="71">
        <v>112.05287702364656</v>
      </c>
      <c r="Q415" s="71">
        <v>4.5431915093261903</v>
      </c>
      <c r="R415" s="71">
        <v>69.827468290994148</v>
      </c>
      <c r="S415" s="71">
        <v>5.9399875613859994</v>
      </c>
      <c r="T415" s="72"/>
      <c r="U415" s="71">
        <v>145017967</v>
      </c>
      <c r="V415" s="71">
        <v>2152</v>
      </c>
      <c r="W415" s="71">
        <v>1000</v>
      </c>
      <c r="X415" s="71">
        <v>17415</v>
      </c>
      <c r="Y415" s="71">
        <v>20894</v>
      </c>
      <c r="Z415" s="71">
        <v>40536</v>
      </c>
      <c r="AA415" s="71">
        <v>22644</v>
      </c>
      <c r="AB415" s="71">
        <v>64739</v>
      </c>
      <c r="AC415" s="71">
        <v>12173703.5</v>
      </c>
      <c r="AD415" s="71">
        <v>5.9399875613859994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619.44899999999996</v>
      </c>
      <c r="BK415" s="71">
        <v>151.04599999999999</v>
      </c>
      <c r="BL415" s="71">
        <v>7.9329999999999998</v>
      </c>
      <c r="BM415" s="71">
        <v>0</v>
      </c>
      <c r="BN415" s="72"/>
      <c r="BO415" s="71">
        <v>0</v>
      </c>
      <c r="BP415" s="71">
        <v>0</v>
      </c>
      <c r="BQ415" s="71">
        <v>10</v>
      </c>
      <c r="BR415" s="71">
        <v>1</v>
      </c>
      <c r="BS415" s="71">
        <v>2</v>
      </c>
      <c r="BT415" s="71">
        <v>0</v>
      </c>
      <c r="BU415"/>
      <c r="BV415" s="70">
        <v>778.428</v>
      </c>
      <c r="BW415" s="70">
        <v>0</v>
      </c>
      <c r="BX415" s="70">
        <v>0</v>
      </c>
      <c r="BY415" s="70">
        <v>0</v>
      </c>
      <c r="BZ415" s="70">
        <v>0</v>
      </c>
      <c r="CA415" s="70">
        <v>0</v>
      </c>
      <c r="CB415" s="70">
        <v>0</v>
      </c>
      <c r="CC415" s="70">
        <v>0</v>
      </c>
      <c r="CD415" s="70">
        <v>0</v>
      </c>
    </row>
    <row r="416" spans="1:82">
      <c r="A416" s="70" t="s">
        <v>2179</v>
      </c>
      <c r="B416" s="70">
        <v>196</v>
      </c>
      <c r="C416" s="70">
        <v>9</v>
      </c>
      <c r="D416" s="70">
        <v>12</v>
      </c>
      <c r="E416" s="70">
        <v>2012</v>
      </c>
      <c r="F416" s="70" t="s">
        <v>179</v>
      </c>
      <c r="G416" s="70" t="s">
        <v>2170</v>
      </c>
      <c r="H416" s="70" t="s">
        <v>2171</v>
      </c>
      <c r="I416" s="148"/>
      <c r="J416" s="71">
        <v>1644.644207307146</v>
      </c>
      <c r="K416" s="71">
        <v>4.5330855838204798</v>
      </c>
      <c r="L416" s="71">
        <v>44.133093910344023</v>
      </c>
      <c r="M416" s="71">
        <v>87.286012698083496</v>
      </c>
      <c r="N416" s="71">
        <v>82.499965644233626</v>
      </c>
      <c r="O416" s="71">
        <v>78.002336829656301</v>
      </c>
      <c r="P416" s="71">
        <v>110.92370508519015</v>
      </c>
      <c r="Q416" s="71">
        <v>4.9890007132679699</v>
      </c>
      <c r="R416" s="71">
        <v>75.825925522125814</v>
      </c>
      <c r="S416" s="71">
        <v>6.2049833571400006</v>
      </c>
      <c r="T416" s="72"/>
      <c r="U416" s="71">
        <v>179525113</v>
      </c>
      <c r="V416" s="71">
        <v>2152</v>
      </c>
      <c r="W416" s="71">
        <v>1000</v>
      </c>
      <c r="X416" s="71">
        <v>17415</v>
      </c>
      <c r="Y416" s="71">
        <v>21808</v>
      </c>
      <c r="Z416" s="71">
        <v>40797</v>
      </c>
      <c r="AA416" s="71">
        <v>22289</v>
      </c>
      <c r="AB416" s="71">
        <v>65433</v>
      </c>
      <c r="AC416" s="71">
        <v>12877078</v>
      </c>
      <c r="AD416" s="71">
        <v>6.2049833571400006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694.08699999999999</v>
      </c>
      <c r="BK416" s="71">
        <v>138.61099999999999</v>
      </c>
      <c r="BL416" s="71">
        <v>7.3289999999999997</v>
      </c>
      <c r="BM416" s="71">
        <v>0</v>
      </c>
      <c r="BN416" s="72"/>
      <c r="BO416" s="71">
        <v>0</v>
      </c>
      <c r="BP416" s="71">
        <v>0</v>
      </c>
      <c r="BQ416" s="71">
        <v>10</v>
      </c>
      <c r="BR416" s="71">
        <v>1</v>
      </c>
      <c r="BS416" s="71">
        <v>2</v>
      </c>
      <c r="BT416" s="71">
        <v>0</v>
      </c>
      <c r="BU416"/>
      <c r="BV416" s="70">
        <v>840.02700000000004</v>
      </c>
      <c r="BW416" s="70">
        <v>0</v>
      </c>
      <c r="BX416" s="70">
        <v>0</v>
      </c>
      <c r="BY416" s="70">
        <v>0</v>
      </c>
      <c r="BZ416" s="70">
        <v>0</v>
      </c>
      <c r="CA416" s="70">
        <v>0</v>
      </c>
      <c r="CB416" s="70">
        <v>0</v>
      </c>
      <c r="CC416" s="70">
        <v>0</v>
      </c>
      <c r="CD416" s="70">
        <v>0</v>
      </c>
    </row>
    <row r="417" spans="1:82">
      <c r="A417" s="70" t="s">
        <v>2180</v>
      </c>
      <c r="B417" s="70">
        <v>197</v>
      </c>
      <c r="C417" s="70">
        <v>10</v>
      </c>
      <c r="D417" s="70">
        <v>12</v>
      </c>
      <c r="E417" s="70">
        <v>2013</v>
      </c>
      <c r="F417" s="70" t="s">
        <v>180</v>
      </c>
      <c r="G417" s="70" t="s">
        <v>2170</v>
      </c>
      <c r="H417" s="70" t="s">
        <v>2171</v>
      </c>
      <c r="I417" s="148"/>
      <c r="J417" s="71">
        <v>1689.681294234462</v>
      </c>
      <c r="K417" s="71">
        <v>3.8521299866627841</v>
      </c>
      <c r="L417" s="71">
        <v>40.722415586730342</v>
      </c>
      <c r="M417" s="71">
        <v>86.898950359129657</v>
      </c>
      <c r="N417" s="71">
        <v>74.885295144517343</v>
      </c>
      <c r="O417" s="71">
        <v>75.376829813304823</v>
      </c>
      <c r="P417" s="71">
        <v>109.89800623752127</v>
      </c>
      <c r="Q417" s="71">
        <v>5.0508104356467101</v>
      </c>
      <c r="R417" s="71">
        <v>75.095892482922423</v>
      </c>
      <c r="S417" s="71">
        <v>5.4305974169600004</v>
      </c>
      <c r="T417" s="72"/>
      <c r="U417" s="71">
        <v>190250841</v>
      </c>
      <c r="V417" s="71">
        <v>2152</v>
      </c>
      <c r="W417" s="71">
        <v>1000</v>
      </c>
      <c r="X417" s="71">
        <v>17415</v>
      </c>
      <c r="Y417" s="71">
        <v>21906</v>
      </c>
      <c r="Z417" s="71">
        <v>41184</v>
      </c>
      <c r="AA417" s="71">
        <v>22000</v>
      </c>
      <c r="AB417" s="71">
        <v>65294</v>
      </c>
      <c r="AC417" s="71">
        <v>12448782</v>
      </c>
      <c r="AD417" s="71">
        <v>5.4305974169600004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764.476</v>
      </c>
      <c r="BK417" s="71">
        <v>115.434</v>
      </c>
      <c r="BL417" s="71">
        <v>7.8540000000000001</v>
      </c>
      <c r="BM417" s="71">
        <v>0</v>
      </c>
      <c r="BN417" s="72"/>
      <c r="BO417" s="71">
        <v>0</v>
      </c>
      <c r="BP417" s="71">
        <v>0</v>
      </c>
      <c r="BQ417" s="71">
        <v>11</v>
      </c>
      <c r="BR417" s="71">
        <v>1</v>
      </c>
      <c r="BS417" s="71">
        <v>2</v>
      </c>
      <c r="BT417" s="71">
        <v>0</v>
      </c>
      <c r="BU417"/>
      <c r="BV417" s="70">
        <v>760.755</v>
      </c>
      <c r="BW417" s="70">
        <v>0</v>
      </c>
      <c r="BX417" s="70">
        <v>127.009</v>
      </c>
      <c r="BY417" s="70">
        <v>0</v>
      </c>
      <c r="BZ417" s="70">
        <v>0</v>
      </c>
      <c r="CA417" s="70">
        <v>0</v>
      </c>
      <c r="CB417" s="70">
        <v>0</v>
      </c>
      <c r="CC417" s="70">
        <v>0</v>
      </c>
      <c r="CD417" s="70">
        <v>0</v>
      </c>
    </row>
    <row r="418" spans="1:82">
      <c r="A418" s="70" t="s">
        <v>2181</v>
      </c>
      <c r="B418" s="70">
        <v>198</v>
      </c>
      <c r="C418" s="70">
        <v>11</v>
      </c>
      <c r="D418" s="70">
        <v>12</v>
      </c>
      <c r="E418" s="70">
        <v>2014</v>
      </c>
      <c r="F418" s="70" t="s">
        <v>181</v>
      </c>
      <c r="G418" s="70" t="s">
        <v>2170</v>
      </c>
      <c r="H418" s="70" t="s">
        <v>2171</v>
      </c>
      <c r="I418" s="148"/>
      <c r="J418" s="71">
        <v>1670.29153019821</v>
      </c>
      <c r="K418" s="71">
        <v>3.5647701953753872</v>
      </c>
      <c r="L418" s="71">
        <v>52.716485492472138</v>
      </c>
      <c r="M418" s="71">
        <v>78.229214098829871</v>
      </c>
      <c r="N418" s="71">
        <v>71.860243619879185</v>
      </c>
      <c r="O418" s="71">
        <v>71.946639863617875</v>
      </c>
      <c r="P418" s="71">
        <v>108.75194475128248</v>
      </c>
      <c r="Q418" s="71">
        <v>4.8034251923447302</v>
      </c>
      <c r="R418" s="71">
        <v>69.99002910374945</v>
      </c>
      <c r="S418" s="71">
        <v>5.8321125556800002</v>
      </c>
      <c r="T418" s="72"/>
      <c r="U418" s="71">
        <v>205363572</v>
      </c>
      <c r="V418" s="71">
        <v>1725</v>
      </c>
      <c r="W418" s="71">
        <v>1106</v>
      </c>
      <c r="X418" s="71">
        <v>16795</v>
      </c>
      <c r="Y418" s="71">
        <v>21922</v>
      </c>
      <c r="Z418" s="71">
        <v>41402</v>
      </c>
      <c r="AA418" s="71">
        <v>21658</v>
      </c>
      <c r="AB418" s="71">
        <v>64721</v>
      </c>
      <c r="AC418" s="71">
        <v>11638856</v>
      </c>
      <c r="AD418" s="71">
        <v>5.8321125556800002</v>
      </c>
      <c r="AE418" s="72"/>
      <c r="AF418" s="71"/>
      <c r="AG418" s="71"/>
      <c r="AH418" s="71"/>
      <c r="AI418" s="71"/>
      <c r="AJ418" s="71"/>
      <c r="AK418" s="71"/>
      <c r="AL418" s="71"/>
      <c r="AM418" s="71"/>
      <c r="AN418" s="71"/>
      <c r="AO418" s="71"/>
      <c r="AP418" s="71"/>
      <c r="AQ418" s="72"/>
      <c r="AR418" s="71">
        <v>1786</v>
      </c>
      <c r="AS418" s="71">
        <v>338</v>
      </c>
      <c r="AT418" s="71">
        <v>10</v>
      </c>
      <c r="AU418" s="71">
        <v>0</v>
      </c>
      <c r="AV418" s="71">
        <v>0</v>
      </c>
      <c r="AW418" s="71">
        <v>0</v>
      </c>
      <c r="AX418" s="71"/>
      <c r="AY418" s="72"/>
      <c r="AZ418" s="71">
        <v>7307.9</v>
      </c>
      <c r="BA418" s="71">
        <v>104633.1</v>
      </c>
      <c r="BB418" s="71">
        <v>59250</v>
      </c>
      <c r="BC418" s="71">
        <v>0</v>
      </c>
      <c r="BD418" s="71">
        <v>0</v>
      </c>
      <c r="BE418" s="71">
        <v>0</v>
      </c>
      <c r="BF418" s="71"/>
      <c r="BG418" s="72"/>
      <c r="BH418" s="71">
        <v>0</v>
      </c>
      <c r="BI418" s="71">
        <v>0</v>
      </c>
      <c r="BJ418" s="71">
        <v>832.83</v>
      </c>
      <c r="BK418" s="71">
        <v>107.971</v>
      </c>
      <c r="BL418" s="71">
        <v>7.58</v>
      </c>
      <c r="BM418" s="71">
        <v>0</v>
      </c>
      <c r="BN418" s="72"/>
      <c r="BO418" s="71">
        <v>0</v>
      </c>
      <c r="BP418" s="71">
        <v>0</v>
      </c>
      <c r="BQ418" s="71">
        <v>11</v>
      </c>
      <c r="BR418" s="71">
        <v>1</v>
      </c>
      <c r="BS418" s="71">
        <v>2</v>
      </c>
      <c r="BT418" s="71">
        <v>0</v>
      </c>
      <c r="BU418"/>
      <c r="BV418" s="70">
        <v>827.81799999999998</v>
      </c>
      <c r="BW418" s="70">
        <v>0</v>
      </c>
      <c r="BX418" s="70">
        <v>120.563</v>
      </c>
      <c r="BY418" s="70">
        <v>0</v>
      </c>
      <c r="BZ418" s="70">
        <v>0</v>
      </c>
      <c r="CA418" s="70">
        <v>0</v>
      </c>
      <c r="CB418" s="70">
        <v>0</v>
      </c>
      <c r="CC418" s="70">
        <v>0</v>
      </c>
      <c r="CD418" s="70">
        <v>0</v>
      </c>
    </row>
    <row r="419" spans="1:82">
      <c r="A419" s="70" t="s">
        <v>2182</v>
      </c>
      <c r="B419" s="70">
        <v>199</v>
      </c>
      <c r="C419" s="70">
        <v>12</v>
      </c>
      <c r="D419" s="70">
        <v>12</v>
      </c>
      <c r="E419" s="70">
        <v>2015</v>
      </c>
      <c r="F419" s="70" t="s">
        <v>182</v>
      </c>
      <c r="G419" s="70" t="s">
        <v>2170</v>
      </c>
      <c r="H419" s="70" t="s">
        <v>2171</v>
      </c>
      <c r="I419" s="148"/>
      <c r="J419" s="71">
        <v>1429.9800420969391</v>
      </c>
      <c r="K419" s="71">
        <v>3.4565481201182231</v>
      </c>
      <c r="L419" s="71">
        <v>61.951651420726677</v>
      </c>
      <c r="M419" s="71">
        <v>74.571632058381496</v>
      </c>
      <c r="N419" s="71">
        <v>64.930651973972942</v>
      </c>
      <c r="O419" s="71">
        <v>71.706620554991829</v>
      </c>
      <c r="P419" s="71">
        <v>106.92825258592819</v>
      </c>
      <c r="Q419" s="71">
        <v>4.6555271249224202</v>
      </c>
      <c r="R419" s="71">
        <v>61.152688327129162</v>
      </c>
      <c r="S419" s="71">
        <v>6.9763583137739991</v>
      </c>
      <c r="T419" s="72"/>
      <c r="U419" s="71">
        <v>201525750</v>
      </c>
      <c r="V419" s="71">
        <v>1725</v>
      </c>
      <c r="W419" s="71">
        <v>1106</v>
      </c>
      <c r="X419" s="71">
        <v>16795</v>
      </c>
      <c r="Y419" s="71">
        <v>22027</v>
      </c>
      <c r="Z419" s="71">
        <v>41661</v>
      </c>
      <c r="AA419" s="71">
        <v>21278</v>
      </c>
      <c r="AB419" s="71">
        <v>64078</v>
      </c>
      <c r="AC419" s="71">
        <v>10453054.25</v>
      </c>
      <c r="AD419" s="71">
        <v>6.9763583137739991</v>
      </c>
      <c r="AE419" s="72"/>
      <c r="AF419" s="71">
        <v>1063387869.153833</v>
      </c>
      <c r="AG419" s="71">
        <v>2867873.6753296228</v>
      </c>
      <c r="AH419" s="71">
        <v>12551452.43727107</v>
      </c>
      <c r="AI419" s="71">
        <v>100942774.1198342</v>
      </c>
      <c r="AJ419" s="71">
        <v>96400615.109382018</v>
      </c>
      <c r="AK419" s="71">
        <v>0</v>
      </c>
      <c r="AL419" s="71">
        <v>0</v>
      </c>
      <c r="AM419" s="71">
        <v>8781621.1028996538</v>
      </c>
      <c r="AN419" s="71">
        <v>0</v>
      </c>
      <c r="AO419" s="71">
        <v>0</v>
      </c>
      <c r="AP419" s="71">
        <v>1284932205.5985494</v>
      </c>
      <c r="AQ419" s="72"/>
      <c r="AR419" s="71">
        <v>1908</v>
      </c>
      <c r="AS419" s="71">
        <v>543</v>
      </c>
      <c r="AT419" s="71">
        <v>10</v>
      </c>
      <c r="AU419" s="71">
        <v>0</v>
      </c>
      <c r="AV419" s="71">
        <v>0</v>
      </c>
      <c r="AW419" s="71">
        <v>0</v>
      </c>
      <c r="AX419" s="71"/>
      <c r="AY419" s="72"/>
      <c r="AZ419" s="71">
        <v>7938.9</v>
      </c>
      <c r="BA419" s="71">
        <v>115459.2</v>
      </c>
      <c r="BB419" s="71">
        <v>59250</v>
      </c>
      <c r="BC419" s="71">
        <v>0</v>
      </c>
      <c r="BD419" s="71">
        <v>0</v>
      </c>
      <c r="BE419" s="71">
        <v>0</v>
      </c>
      <c r="BF419" s="71"/>
      <c r="BG419" s="72"/>
      <c r="BH419" s="71">
        <v>0</v>
      </c>
      <c r="BI419" s="71">
        <v>0</v>
      </c>
      <c r="BJ419" s="71">
        <v>829.048</v>
      </c>
      <c r="BK419" s="71">
        <v>96.477000000000004</v>
      </c>
      <c r="BL419" s="71">
        <v>7.3290000000000006</v>
      </c>
      <c r="BM419" s="71">
        <v>0</v>
      </c>
      <c r="BN419" s="72"/>
      <c r="BO419" s="71">
        <v>0</v>
      </c>
      <c r="BP419" s="71">
        <v>0</v>
      </c>
      <c r="BQ419" s="71">
        <v>11</v>
      </c>
      <c r="BR419" s="71">
        <v>1</v>
      </c>
      <c r="BS419" s="71">
        <v>2</v>
      </c>
      <c r="BT419" s="71">
        <v>0</v>
      </c>
      <c r="BU419"/>
      <c r="BV419" s="70">
        <v>811.30100000000004</v>
      </c>
      <c r="BW419" s="70">
        <v>0</v>
      </c>
      <c r="BX419" s="70">
        <v>121.553</v>
      </c>
      <c r="BY419" s="70">
        <v>0</v>
      </c>
      <c r="BZ419" s="70">
        <v>0</v>
      </c>
      <c r="CA419" s="70">
        <v>0</v>
      </c>
      <c r="CB419" s="70">
        <v>0</v>
      </c>
      <c r="CC419" s="70">
        <v>0</v>
      </c>
      <c r="CD419" s="70">
        <v>0</v>
      </c>
    </row>
    <row r="420" spans="1:82">
      <c r="A420" s="70" t="s">
        <v>2183</v>
      </c>
      <c r="B420" s="70">
        <v>200</v>
      </c>
      <c r="C420" s="70">
        <v>13</v>
      </c>
      <c r="D420" s="70">
        <v>12</v>
      </c>
      <c r="E420" s="70">
        <v>2016</v>
      </c>
      <c r="F420" s="70" t="s">
        <v>155</v>
      </c>
      <c r="G420" s="70" t="s">
        <v>2170</v>
      </c>
      <c r="H420" s="70" t="s">
        <v>2171</v>
      </c>
      <c r="I420" s="148"/>
      <c r="J420" s="71">
        <v>1366.3086929878932</v>
      </c>
      <c r="K420" s="71">
        <v>3.4786314350094258</v>
      </c>
      <c r="L420" s="71">
        <v>65.593860574683461</v>
      </c>
      <c r="M420" s="71">
        <v>64.6942086446074</v>
      </c>
      <c r="N420" s="71">
        <v>63.884221122157754</v>
      </c>
      <c r="O420" s="71">
        <v>71.126602441171812</v>
      </c>
      <c r="P420" s="71">
        <v>103.70941968252603</v>
      </c>
      <c r="Q420" s="71">
        <v>4.4802601586361961</v>
      </c>
      <c r="R420" s="71">
        <v>60.102705359469937</v>
      </c>
      <c r="S420" s="71">
        <v>5.1451423837440018</v>
      </c>
      <c r="T420" s="72"/>
      <c r="U420" s="71">
        <v>178497303</v>
      </c>
      <c r="V420" s="71">
        <v>1725</v>
      </c>
      <c r="W420" s="71">
        <v>1106</v>
      </c>
      <c r="X420" s="71">
        <v>16795</v>
      </c>
      <c r="Y420" s="71">
        <v>21999</v>
      </c>
      <c r="Z420" s="71">
        <v>41832</v>
      </c>
      <c r="AA420" s="71">
        <v>21345</v>
      </c>
      <c r="AB420" s="71">
        <v>63431</v>
      </c>
      <c r="AC420" s="71">
        <v>10264950.455616459</v>
      </c>
      <c r="AD420" s="71">
        <v>5.1451423837440018</v>
      </c>
      <c r="AE420" s="72"/>
      <c r="AF420" s="71">
        <v>962005298.36922145</v>
      </c>
      <c r="AG420" s="71">
        <v>2723449.6740475898</v>
      </c>
      <c r="AH420" s="71">
        <v>10094719.1411152</v>
      </c>
      <c r="AI420" s="71">
        <v>100079945.68514159</v>
      </c>
      <c r="AJ420" s="71">
        <v>91588159.782941058</v>
      </c>
      <c r="AK420" s="71">
        <v>0</v>
      </c>
      <c r="AL420" s="71">
        <v>0</v>
      </c>
      <c r="AM420" s="71">
        <v>8699706.0380845536</v>
      </c>
      <c r="AN420" s="71">
        <v>0</v>
      </c>
      <c r="AO420" s="71">
        <v>0</v>
      </c>
      <c r="AP420" s="71">
        <v>1175191278.6905515</v>
      </c>
      <c r="AQ420" s="72"/>
      <c r="AR420" s="71">
        <v>2035</v>
      </c>
      <c r="AS420" s="71">
        <v>646</v>
      </c>
      <c r="AT420" s="71">
        <v>10</v>
      </c>
      <c r="AU420" s="71">
        <v>0</v>
      </c>
      <c r="AV420" s="71">
        <v>0</v>
      </c>
      <c r="AW420" s="71">
        <v>0</v>
      </c>
      <c r="AX420" s="71"/>
      <c r="AY420" s="72"/>
      <c r="AZ420" s="71">
        <v>8631.9</v>
      </c>
      <c r="BA420" s="71">
        <v>134453.20000000001</v>
      </c>
      <c r="BB420" s="71">
        <v>59250</v>
      </c>
      <c r="BC420" s="71">
        <v>0</v>
      </c>
      <c r="BD420" s="71">
        <v>0</v>
      </c>
      <c r="BE420" s="71">
        <v>0</v>
      </c>
      <c r="BF420" s="71"/>
      <c r="BG420" s="72"/>
      <c r="BH420" s="71">
        <v>0</v>
      </c>
      <c r="BI420" s="71">
        <v>0</v>
      </c>
      <c r="BJ420" s="71">
        <v>830.35599999999999</v>
      </c>
      <c r="BK420" s="71">
        <v>99.171999999999997</v>
      </c>
      <c r="BL420" s="71">
        <v>7.33</v>
      </c>
      <c r="BM420" s="71">
        <v>0</v>
      </c>
      <c r="BN420" s="72"/>
      <c r="BO420" s="71">
        <v>0</v>
      </c>
      <c r="BP420" s="71">
        <v>0</v>
      </c>
      <c r="BQ420" s="71">
        <v>11</v>
      </c>
      <c r="BR420" s="71">
        <v>1</v>
      </c>
      <c r="BS420" s="71">
        <v>2</v>
      </c>
      <c r="BT420" s="71">
        <v>0</v>
      </c>
      <c r="BU420"/>
      <c r="BV420" s="70">
        <v>827.14400000000001</v>
      </c>
      <c r="BW420" s="70">
        <v>0</v>
      </c>
      <c r="BX420" s="70">
        <v>109.714</v>
      </c>
      <c r="BY420" s="70">
        <v>0</v>
      </c>
      <c r="BZ420" s="70">
        <v>0</v>
      </c>
      <c r="CA420" s="70">
        <v>0</v>
      </c>
      <c r="CB420" s="70">
        <v>0</v>
      </c>
      <c r="CC420" s="70">
        <v>0</v>
      </c>
      <c r="CD420" s="70">
        <v>0</v>
      </c>
    </row>
    <row r="421" spans="1:82">
      <c r="A421" s="70" t="s">
        <v>2184</v>
      </c>
      <c r="B421" s="70">
        <v>201</v>
      </c>
      <c r="C421" s="70">
        <v>14</v>
      </c>
      <c r="D421" s="70">
        <v>12</v>
      </c>
      <c r="E421" s="70">
        <v>2017</v>
      </c>
      <c r="F421" s="70" t="s">
        <v>156</v>
      </c>
      <c r="G421" s="70" t="s">
        <v>2170</v>
      </c>
      <c r="H421" s="70" t="s">
        <v>2171</v>
      </c>
      <c r="I421" s="148"/>
      <c r="J421" s="71">
        <v>1436.2361572950283</v>
      </c>
      <c r="K421" s="71">
        <v>3.5515343477298762</v>
      </c>
      <c r="L421" s="71">
        <v>61.019613301715367</v>
      </c>
      <c r="M421" s="71">
        <v>64.113825341398424</v>
      </c>
      <c r="N421" s="71">
        <v>66.428436387363305</v>
      </c>
      <c r="O421" s="71">
        <v>69.99274651767513</v>
      </c>
      <c r="P421" s="71">
        <v>101.61373032978526</v>
      </c>
      <c r="Q421" s="71">
        <v>4.3139329533617996</v>
      </c>
      <c r="R421" s="71">
        <v>58.992142614812423</v>
      </c>
      <c r="S421" s="71">
        <v>6.1337488954300001</v>
      </c>
      <c r="T421" s="72"/>
      <c r="U421" s="71">
        <v>199916025</v>
      </c>
      <c r="V421" s="71">
        <v>1725</v>
      </c>
      <c r="W421" s="71">
        <v>1106</v>
      </c>
      <c r="X421" s="71">
        <v>16795</v>
      </c>
      <c r="Y421" s="71">
        <v>22362</v>
      </c>
      <c r="Z421" s="71">
        <v>41848</v>
      </c>
      <c r="AA421" s="71">
        <v>21047</v>
      </c>
      <c r="AB421" s="71">
        <v>63159</v>
      </c>
      <c r="AC421" s="71">
        <v>10275191.75</v>
      </c>
      <c r="AD421" s="71">
        <v>6.1337488954300001</v>
      </c>
      <c r="AE421" s="72"/>
      <c r="AF421" s="71">
        <v>1078641302.0483871</v>
      </c>
      <c r="AG421" s="71">
        <v>2818676.9144280581</v>
      </c>
      <c r="AH421" s="71">
        <v>12864453.46619736</v>
      </c>
      <c r="AI421" s="71">
        <v>101692367.0662594</v>
      </c>
      <c r="AJ421" s="71">
        <v>98294375.665643528</v>
      </c>
      <c r="AK421" s="71">
        <v>0</v>
      </c>
      <c r="AL421" s="71">
        <v>0</v>
      </c>
      <c r="AM421" s="71">
        <v>8675954.9113179259</v>
      </c>
      <c r="AN421" s="71">
        <v>0</v>
      </c>
      <c r="AO421" s="71">
        <v>0</v>
      </c>
      <c r="AP421" s="71">
        <v>1302987130.0722332</v>
      </c>
      <c r="AQ421" s="72"/>
      <c r="AR421" s="71">
        <v>2134</v>
      </c>
      <c r="AS421" s="71">
        <v>703</v>
      </c>
      <c r="AT421" s="71">
        <v>10</v>
      </c>
      <c r="AU421" s="71">
        <v>0</v>
      </c>
      <c r="AV421" s="71">
        <v>0</v>
      </c>
      <c r="AW421" s="71">
        <v>1</v>
      </c>
      <c r="AX421" s="71"/>
      <c r="AY421" s="72"/>
      <c r="AZ421" s="71">
        <v>9117.9</v>
      </c>
      <c r="BA421" s="71">
        <v>139779.6</v>
      </c>
      <c r="BB421" s="71">
        <v>59250</v>
      </c>
      <c r="BC421" s="71">
        <v>0</v>
      </c>
      <c r="BD421" s="71">
        <v>0</v>
      </c>
      <c r="BE421" s="71">
        <v>49.9</v>
      </c>
      <c r="BF421" s="71"/>
      <c r="BG421" s="72"/>
      <c r="BH421" s="71">
        <v>0</v>
      </c>
      <c r="BI421" s="71">
        <v>0</v>
      </c>
      <c r="BJ421" s="71">
        <v>823.74</v>
      </c>
      <c r="BK421" s="71">
        <v>103.142</v>
      </c>
      <c r="BL421" s="71">
        <v>7.4639999999999995</v>
      </c>
      <c r="BM421" s="71">
        <v>0</v>
      </c>
      <c r="BN421" s="72"/>
      <c r="BO421" s="71">
        <v>0</v>
      </c>
      <c r="BP421" s="71">
        <v>0</v>
      </c>
      <c r="BQ421" s="71">
        <v>11</v>
      </c>
      <c r="BR421" s="71">
        <v>1</v>
      </c>
      <c r="BS421" s="71">
        <v>2</v>
      </c>
      <c r="BT421" s="71">
        <v>0</v>
      </c>
      <c r="BU421"/>
      <c r="BV421" s="70">
        <v>929.67600000000004</v>
      </c>
      <c r="BW421" s="70">
        <v>0</v>
      </c>
      <c r="BX421" s="70">
        <v>4.67</v>
      </c>
      <c r="BY421" s="70">
        <v>0</v>
      </c>
      <c r="BZ421" s="70">
        <v>0</v>
      </c>
      <c r="CA421" s="70">
        <v>0</v>
      </c>
      <c r="CB421" s="70">
        <v>0</v>
      </c>
      <c r="CC421" s="70">
        <v>0</v>
      </c>
      <c r="CD421" s="70">
        <v>0</v>
      </c>
    </row>
    <row r="422" spans="1:82">
      <c r="A422" s="70" t="s">
        <v>2185</v>
      </c>
      <c r="B422" s="70">
        <v>202</v>
      </c>
      <c r="C422" s="70">
        <v>15</v>
      </c>
      <c r="D422" s="70">
        <v>12</v>
      </c>
      <c r="E422" s="70">
        <v>2018</v>
      </c>
      <c r="F422" s="70" t="s">
        <v>183</v>
      </c>
      <c r="G422" s="70" t="s">
        <v>2170</v>
      </c>
      <c r="H422" s="70" t="s">
        <v>2171</v>
      </c>
      <c r="I422" s="148"/>
      <c r="J422" s="71">
        <v>1298.1128214525147</v>
      </c>
      <c r="K422" s="71">
        <v>3.3157127717263983</v>
      </c>
      <c r="L422" s="71">
        <v>56.823683568111285</v>
      </c>
      <c r="M422" s="71">
        <v>65.111297421538623</v>
      </c>
      <c r="N422" s="71">
        <v>60.430389521312712</v>
      </c>
      <c r="O422" s="71">
        <v>68.62029624387408</v>
      </c>
      <c r="P422" s="71">
        <v>99.641486220513954</v>
      </c>
      <c r="Q422" s="71">
        <v>3.9582598062601999</v>
      </c>
      <c r="R422" s="71">
        <v>60.698739840944192</v>
      </c>
      <c r="S422" s="71">
        <v>5.4045621955519998</v>
      </c>
      <c r="T422" s="72"/>
      <c r="U422" s="71">
        <v>188564116</v>
      </c>
      <c r="V422" s="71">
        <v>1725</v>
      </c>
      <c r="W422" s="71">
        <v>1106</v>
      </c>
      <c r="X422" s="71">
        <v>16795</v>
      </c>
      <c r="Y422" s="71">
        <v>22426</v>
      </c>
      <c r="Z422" s="71">
        <v>41813</v>
      </c>
      <c r="AA422" s="71">
        <v>20846</v>
      </c>
      <c r="AB422" s="71">
        <v>62452</v>
      </c>
      <c r="AC422" s="71">
        <v>10531010.25</v>
      </c>
      <c r="AD422" s="71">
        <v>5.4045621955519998</v>
      </c>
      <c r="AE422" s="72"/>
      <c r="AF422" s="71">
        <v>980857286.39256191</v>
      </c>
      <c r="AG422" s="71">
        <v>2504121.4308337648</v>
      </c>
      <c r="AH422" s="71">
        <v>12131981.71772081</v>
      </c>
      <c r="AI422" s="71">
        <v>98120947.787170514</v>
      </c>
      <c r="AJ422" s="71">
        <v>88307506.323796794</v>
      </c>
      <c r="AK422" s="71">
        <v>0</v>
      </c>
      <c r="AL422" s="71">
        <v>0</v>
      </c>
      <c r="AM422" s="71">
        <v>8596587.1661638934</v>
      </c>
      <c r="AN422" s="71">
        <v>0</v>
      </c>
      <c r="AO422" s="71">
        <v>0</v>
      </c>
      <c r="AP422" s="71">
        <v>1190518430.8182476</v>
      </c>
      <c r="AQ422" s="72"/>
      <c r="AR422" s="71">
        <v>2227</v>
      </c>
      <c r="AS422" s="71">
        <v>767</v>
      </c>
      <c r="AT422" s="71">
        <v>15</v>
      </c>
      <c r="AU422" s="71">
        <v>0</v>
      </c>
      <c r="AV422" s="71">
        <v>0</v>
      </c>
      <c r="AW422" s="71">
        <v>1</v>
      </c>
      <c r="AX422" s="71"/>
      <c r="AY422" s="72"/>
      <c r="AZ422" s="71">
        <v>9564.5</v>
      </c>
      <c r="BA422" s="71">
        <v>153752</v>
      </c>
      <c r="BB422" s="71">
        <v>59337</v>
      </c>
      <c r="BC422" s="71">
        <v>0</v>
      </c>
      <c r="BD422" s="71">
        <v>0</v>
      </c>
      <c r="BE422" s="71">
        <v>50</v>
      </c>
      <c r="BF422" s="71"/>
      <c r="BG422" s="72"/>
      <c r="BH422" s="71">
        <v>0</v>
      </c>
      <c r="BI422" s="71">
        <v>0</v>
      </c>
      <c r="BJ422" s="71">
        <v>944.50199999999995</v>
      </c>
      <c r="BK422" s="71">
        <v>42.591000000000001</v>
      </c>
      <c r="BL422" s="71">
        <v>7.2039999999999997</v>
      </c>
      <c r="BM422" s="71">
        <v>0</v>
      </c>
      <c r="BN422" s="72"/>
      <c r="BO422" s="71">
        <v>0</v>
      </c>
      <c r="BP422" s="71">
        <v>0</v>
      </c>
      <c r="BQ422" s="71">
        <v>11</v>
      </c>
      <c r="BR422" s="71">
        <v>1</v>
      </c>
      <c r="BS422" s="71">
        <v>2</v>
      </c>
      <c r="BT422" s="71">
        <v>0</v>
      </c>
      <c r="BU422"/>
      <c r="BV422" s="70">
        <v>864.26099999999997</v>
      </c>
      <c r="BW422" s="70">
        <v>0</v>
      </c>
      <c r="BX422" s="70">
        <v>130.036</v>
      </c>
      <c r="BY422" s="70">
        <v>0</v>
      </c>
      <c r="BZ422" s="70">
        <v>0</v>
      </c>
      <c r="CA422" s="70">
        <v>0</v>
      </c>
      <c r="CB422" s="70">
        <v>0</v>
      </c>
      <c r="CC422" s="70">
        <v>0</v>
      </c>
      <c r="CD422" s="70">
        <v>0</v>
      </c>
    </row>
    <row r="423" spans="1:82">
      <c r="A423" s="70" t="s">
        <v>2186</v>
      </c>
      <c r="B423" s="70">
        <v>203</v>
      </c>
      <c r="C423" s="70">
        <v>16</v>
      </c>
      <c r="D423" s="70">
        <v>12</v>
      </c>
      <c r="E423" s="70">
        <v>2019</v>
      </c>
      <c r="F423" s="70" t="s">
        <v>158</v>
      </c>
      <c r="G423" s="70" t="s">
        <v>2170</v>
      </c>
      <c r="H423" s="70" t="s">
        <v>2171</v>
      </c>
      <c r="I423" s="148"/>
      <c r="J423" s="71">
        <v>1159.6573159529619</v>
      </c>
      <c r="K423" s="71">
        <v>2.9749463199476578</v>
      </c>
      <c r="L423" s="71">
        <v>57.129110862738358</v>
      </c>
      <c r="M423" s="71">
        <v>62.067849813720237</v>
      </c>
      <c r="N423" s="71">
        <v>58.9538691224909</v>
      </c>
      <c r="O423" s="71">
        <v>66.235720848869789</v>
      </c>
      <c r="P423" s="71">
        <v>96.82432819303456</v>
      </c>
      <c r="Q423" s="71">
        <v>3.8173941809902501</v>
      </c>
      <c r="R423" s="71">
        <v>58.882224999583215</v>
      </c>
      <c r="S423" s="71">
        <v>6.7901534612142012</v>
      </c>
      <c r="T423" s="72"/>
      <c r="U423" s="71">
        <v>176280458</v>
      </c>
      <c r="V423" s="71">
        <v>1725</v>
      </c>
      <c r="W423" s="71">
        <v>1106</v>
      </c>
      <c r="X423" s="71">
        <v>16795</v>
      </c>
      <c r="Y423" s="71">
        <v>22540</v>
      </c>
      <c r="Z423" s="71">
        <v>41468</v>
      </c>
      <c r="AA423" s="71">
        <v>20105</v>
      </c>
      <c r="AB423" s="71">
        <v>61860</v>
      </c>
      <c r="AC423" s="71">
        <v>10383175</v>
      </c>
      <c r="AD423" s="71">
        <v>6.7901534612142012</v>
      </c>
      <c r="AE423" s="72"/>
      <c r="AF423" s="71">
        <v>891058680.83991492</v>
      </c>
      <c r="AG423" s="71">
        <v>2414283.4771958152</v>
      </c>
      <c r="AH423" s="71">
        <v>13030733.63590882</v>
      </c>
      <c r="AI423" s="71">
        <v>101297519.7150332</v>
      </c>
      <c r="AJ423" s="71">
        <v>96024213.447864592</v>
      </c>
      <c r="AK423" s="71">
        <v>0</v>
      </c>
      <c r="AL423" s="71">
        <v>0</v>
      </c>
      <c r="AM423" s="71">
        <v>8424866.3181693256</v>
      </c>
      <c r="AN423" s="71">
        <v>0</v>
      </c>
      <c r="AO423" s="71">
        <v>0</v>
      </c>
      <c r="AP423" s="71">
        <v>1112250297.4340866</v>
      </c>
      <c r="AQ423" s="72"/>
      <c r="AR423" s="71">
        <v>2341</v>
      </c>
      <c r="AS423" s="71">
        <v>826</v>
      </c>
      <c r="AT423" s="71">
        <v>16</v>
      </c>
      <c r="AU423" s="71">
        <v>0</v>
      </c>
      <c r="AV423" s="71">
        <v>0</v>
      </c>
      <c r="AW423" s="71">
        <v>1</v>
      </c>
      <c r="AX423" s="71"/>
      <c r="AY423" s="72"/>
      <c r="AZ423" s="71">
        <v>10168.9</v>
      </c>
      <c r="BA423" s="71">
        <v>156784.79999999999</v>
      </c>
      <c r="BB423" s="71">
        <v>59356.9</v>
      </c>
      <c r="BC423" s="71">
        <v>0</v>
      </c>
      <c r="BD423" s="71">
        <v>0</v>
      </c>
      <c r="BE423" s="71">
        <v>49.9</v>
      </c>
      <c r="BF423" s="71"/>
      <c r="BG423" s="72"/>
      <c r="BH423" s="71">
        <v>0</v>
      </c>
      <c r="BI423" s="71">
        <v>0</v>
      </c>
      <c r="BJ423" s="71">
        <v>749.976</v>
      </c>
      <c r="BK423" s="71">
        <v>53.688000000000002</v>
      </c>
      <c r="BL423" s="71">
        <v>4.0279999999999996</v>
      </c>
      <c r="BM423" s="71">
        <v>0</v>
      </c>
      <c r="BN423" s="72"/>
      <c r="BO423" s="71">
        <v>0</v>
      </c>
      <c r="BP423" s="71">
        <v>0</v>
      </c>
      <c r="BQ423" s="71">
        <v>11</v>
      </c>
      <c r="BR423" s="71">
        <v>1</v>
      </c>
      <c r="BS423" s="71">
        <v>1</v>
      </c>
      <c r="BT423" s="71">
        <v>0</v>
      </c>
      <c r="BU423"/>
      <c r="BV423" s="70">
        <v>802.827</v>
      </c>
      <c r="BW423" s="70">
        <v>0</v>
      </c>
      <c r="BX423" s="70">
        <v>4.8650000000000002</v>
      </c>
      <c r="BY423" s="70">
        <v>0</v>
      </c>
      <c r="BZ423" s="70">
        <v>0</v>
      </c>
      <c r="CA423" s="70">
        <v>0</v>
      </c>
      <c r="CB423" s="70">
        <v>0</v>
      </c>
      <c r="CC423" s="70">
        <v>0</v>
      </c>
      <c r="CD423" s="70">
        <v>0</v>
      </c>
    </row>
    <row r="424" spans="1:82">
      <c r="A424" s="70" t="s">
        <v>2187</v>
      </c>
      <c r="B424" s="70">
        <v>204</v>
      </c>
      <c r="C424" s="70">
        <v>17</v>
      </c>
      <c r="D424" s="70">
        <v>12</v>
      </c>
      <c r="E424" s="70">
        <v>2020</v>
      </c>
      <c r="F424" s="70" t="s">
        <v>159</v>
      </c>
      <c r="G424" s="70" t="s">
        <v>2170</v>
      </c>
      <c r="H424" s="70" t="s">
        <v>2171</v>
      </c>
      <c r="I424" s="148"/>
      <c r="J424" s="71">
        <v>920.40420330508334</v>
      </c>
      <c r="K424" s="71">
        <v>2.711770259681852</v>
      </c>
      <c r="L424" s="71">
        <v>53.734976472832543</v>
      </c>
      <c r="M424" s="71">
        <v>53.54718800309994</v>
      </c>
      <c r="N424" s="71">
        <v>58.055437860659509</v>
      </c>
      <c r="O424" s="71">
        <v>57.842932064313096</v>
      </c>
      <c r="P424" s="71">
        <v>90.451545704924584</v>
      </c>
      <c r="Q424" s="71">
        <v>3.5904132513772198</v>
      </c>
      <c r="R424" s="71">
        <v>50.567225430118071</v>
      </c>
      <c r="S424" s="71">
        <v>4.720206139663599</v>
      </c>
      <c r="T424" s="72"/>
      <c r="U424" s="71">
        <v>137151246</v>
      </c>
      <c r="V424" s="71">
        <v>1466</v>
      </c>
      <c r="W424" s="71">
        <v>1151</v>
      </c>
      <c r="X424" s="71">
        <v>16368</v>
      </c>
      <c r="Y424" s="71">
        <v>22413</v>
      </c>
      <c r="Z424" s="71">
        <v>41333</v>
      </c>
      <c r="AA424" s="71">
        <v>19963</v>
      </c>
      <c r="AB424" s="71">
        <v>60895</v>
      </c>
      <c r="AC424" s="71">
        <v>8964040.2499999981</v>
      </c>
      <c r="AD424" s="71">
        <v>4.720206139663599</v>
      </c>
      <c r="AE424" s="72"/>
      <c r="AF424" s="71">
        <v>717473425.80313373</v>
      </c>
      <c r="AG424" s="71">
        <v>2091480.881973851</v>
      </c>
      <c r="AH424" s="71">
        <v>12913411.214494865</v>
      </c>
      <c r="AI424" s="71">
        <v>91160719.660246655</v>
      </c>
      <c r="AJ424" s="71">
        <v>98408054.735549226</v>
      </c>
      <c r="AK424" s="71"/>
      <c r="AL424" s="71"/>
      <c r="AM424" s="71">
        <v>7947474.0575609924</v>
      </c>
      <c r="AN424" s="71"/>
      <c r="AO424" s="71"/>
      <c r="AP424" s="71">
        <v>929994566.35295928</v>
      </c>
      <c r="AQ424" s="72"/>
      <c r="AR424" s="71">
        <v>2426</v>
      </c>
      <c r="AS424" s="71">
        <v>845</v>
      </c>
      <c r="AT424" s="71">
        <v>16</v>
      </c>
      <c r="AU424" s="71">
        <v>0</v>
      </c>
      <c r="AV424" s="71">
        <v>0</v>
      </c>
      <c r="AW424" s="71">
        <v>1</v>
      </c>
      <c r="AX424" s="71"/>
      <c r="AY424" s="72"/>
      <c r="AZ424" s="71">
        <v>10621.69999999999</v>
      </c>
      <c r="BA424" s="71">
        <v>157470.70000000039</v>
      </c>
      <c r="BB424" s="71">
        <v>59356.9</v>
      </c>
      <c r="BC424" s="71">
        <v>0</v>
      </c>
      <c r="BD424" s="71">
        <v>0</v>
      </c>
      <c r="BE424" s="71">
        <v>49.9</v>
      </c>
      <c r="BF424" s="71"/>
      <c r="BG424" s="72"/>
      <c r="BH424" s="71">
        <v>0</v>
      </c>
      <c r="BI424" s="71">
        <v>0</v>
      </c>
      <c r="BJ424" s="71">
        <v>710.41300000000001</v>
      </c>
      <c r="BK424" s="71">
        <v>23.106999999999999</v>
      </c>
      <c r="BL424" s="71">
        <v>3.8519999999999999</v>
      </c>
      <c r="BM424" s="71">
        <v>0</v>
      </c>
      <c r="BN424" s="72"/>
      <c r="BO424" s="71">
        <v>0</v>
      </c>
      <c r="BP424" s="71">
        <v>0</v>
      </c>
      <c r="BQ424" s="71">
        <v>10</v>
      </c>
      <c r="BR424" s="71">
        <v>1</v>
      </c>
      <c r="BS424" s="71">
        <v>1</v>
      </c>
      <c r="BT424" s="71">
        <v>0</v>
      </c>
      <c r="BU424"/>
      <c r="BV424" s="70">
        <v>624.70500000000004</v>
      </c>
      <c r="BW424" s="70">
        <v>0</v>
      </c>
      <c r="BX424" s="70">
        <v>112.667</v>
      </c>
      <c r="BY424" s="70">
        <v>0</v>
      </c>
      <c r="BZ424" s="70">
        <v>0</v>
      </c>
      <c r="CA424" s="70">
        <v>0</v>
      </c>
      <c r="CB424" s="70">
        <v>0</v>
      </c>
      <c r="CC424" s="70">
        <v>0</v>
      </c>
      <c r="CD424" s="70">
        <v>0</v>
      </c>
    </row>
    <row r="425" spans="1:82">
      <c r="A425" s="70" t="s">
        <v>2188</v>
      </c>
      <c r="B425" s="70">
        <v>204</v>
      </c>
      <c r="C425" s="70">
        <v>18</v>
      </c>
      <c r="D425" s="70">
        <v>12</v>
      </c>
      <c r="E425" s="70">
        <v>2021</v>
      </c>
      <c r="F425" s="70" t="s">
        <v>160</v>
      </c>
      <c r="G425" s="1064" t="s">
        <v>2170</v>
      </c>
      <c r="H425" s="70" t="s">
        <v>2171</v>
      </c>
      <c r="I425" s="148"/>
      <c r="J425" s="71">
        <v>1141.3168491678507</v>
      </c>
      <c r="K425" s="71">
        <v>3.0727156505513533</v>
      </c>
      <c r="L425" s="71">
        <v>51.232596865039213</v>
      </c>
      <c r="M425" s="71">
        <v>60.604515801018366</v>
      </c>
      <c r="N425" s="71">
        <v>57.116946831831299</v>
      </c>
      <c r="O425" s="71">
        <v>55.577775705090822</v>
      </c>
      <c r="P425" s="71">
        <v>92.34207857505217</v>
      </c>
      <c r="Q425" s="71">
        <v>3.5080141866527499</v>
      </c>
      <c r="R425" s="71">
        <v>51.66499623504513</v>
      </c>
      <c r="S425" s="71">
        <v>6.0840222480000001</v>
      </c>
      <c r="T425" s="72"/>
      <c r="U425" s="71">
        <v>179108260</v>
      </c>
      <c r="V425" s="71">
        <v>1466</v>
      </c>
      <c r="W425" s="71">
        <v>1151</v>
      </c>
      <c r="X425" s="71">
        <v>16368</v>
      </c>
      <c r="Y425" s="71">
        <v>22417</v>
      </c>
      <c r="Z425" s="71">
        <v>40892</v>
      </c>
      <c r="AA425" s="71">
        <v>19873</v>
      </c>
      <c r="AB425" s="71">
        <v>60082</v>
      </c>
      <c r="AC425" s="71">
        <v>8884956.7499999981</v>
      </c>
      <c r="AD425" s="71">
        <v>6.0840222480000001</v>
      </c>
      <c r="AE425" s="72"/>
      <c r="AF425" s="71">
        <v>878720379.83707941</v>
      </c>
      <c r="AG425" s="71">
        <v>2329005.6561345672</v>
      </c>
      <c r="AH425" s="71">
        <v>11880946.24085952</v>
      </c>
      <c r="AI425" s="71">
        <v>97273295.305475652</v>
      </c>
      <c r="AJ425" s="71">
        <v>89828408.001606673</v>
      </c>
      <c r="AK425" s="71">
        <v>0</v>
      </c>
      <c r="AL425" s="71">
        <v>0</v>
      </c>
      <c r="AM425" s="71">
        <v>7886596.9072684152</v>
      </c>
      <c r="AN425" s="71">
        <v>0</v>
      </c>
      <c r="AO425" s="71">
        <v>0</v>
      </c>
      <c r="AP425" s="71">
        <v>1087918631.9484243</v>
      </c>
      <c r="AQ425" s="72"/>
      <c r="AR425" s="71">
        <v>2552</v>
      </c>
      <c r="AS425" s="71">
        <v>861</v>
      </c>
      <c r="AT425" s="71">
        <v>15</v>
      </c>
      <c r="AU425" s="71">
        <v>0</v>
      </c>
      <c r="AV425" s="71">
        <v>0</v>
      </c>
      <c r="AW425" s="71">
        <v>1</v>
      </c>
      <c r="AX425" s="71"/>
      <c r="AY425" s="72"/>
      <c r="AZ425" s="71">
        <v>11412.899999999991</v>
      </c>
      <c r="BA425" s="71">
        <v>158630.70000000039</v>
      </c>
      <c r="BB425" s="71">
        <v>59056.9</v>
      </c>
      <c r="BC425" s="71">
        <v>0</v>
      </c>
      <c r="BD425" s="71">
        <v>0</v>
      </c>
      <c r="BE425" s="71">
        <v>49.9</v>
      </c>
      <c r="BF425" s="71"/>
      <c r="BG425" s="72"/>
      <c r="BH425" s="71">
        <v>0</v>
      </c>
      <c r="BI425" s="71">
        <v>0</v>
      </c>
      <c r="BJ425" s="71">
        <v>732.20299999999997</v>
      </c>
      <c r="BK425" s="71">
        <v>18.091999999999999</v>
      </c>
      <c r="BL425" s="71">
        <v>3.7410000000000001</v>
      </c>
      <c r="BM425" s="71">
        <v>0</v>
      </c>
      <c r="BN425" s="72"/>
      <c r="BO425" s="71">
        <v>0</v>
      </c>
      <c r="BP425" s="71">
        <v>0</v>
      </c>
      <c r="BQ425" s="71">
        <v>11</v>
      </c>
      <c r="BR425" s="71">
        <v>1</v>
      </c>
      <c r="BS425" s="71">
        <v>1</v>
      </c>
      <c r="BT425" s="71">
        <v>0</v>
      </c>
      <c r="BU425"/>
      <c r="BV425" s="70">
        <v>748.28200000000004</v>
      </c>
      <c r="BW425" s="70">
        <v>0</v>
      </c>
      <c r="BX425" s="70">
        <v>5.7539999999999996</v>
      </c>
      <c r="BY425" s="70">
        <v>0</v>
      </c>
      <c r="BZ425" s="70">
        <v>0</v>
      </c>
      <c r="CA425" s="70">
        <v>0</v>
      </c>
      <c r="CB425" s="70">
        <v>0</v>
      </c>
      <c r="CC425" s="70">
        <v>0</v>
      </c>
      <c r="CD425" s="70">
        <v>0</v>
      </c>
    </row>
    <row r="426" spans="1:82">
      <c r="A426" s="70" t="s">
        <v>2189</v>
      </c>
      <c r="B426" s="70">
        <v>204</v>
      </c>
      <c r="C426" s="70">
        <v>19</v>
      </c>
      <c r="D426" s="70">
        <v>12</v>
      </c>
      <c r="E426" s="70">
        <v>2022</v>
      </c>
      <c r="F426" s="70" t="s">
        <v>161</v>
      </c>
      <c r="G426" s="1064" t="s">
        <v>2170</v>
      </c>
      <c r="H426" s="70" t="s">
        <v>2171</v>
      </c>
      <c r="I426" s="148"/>
      <c r="J426" s="71">
        <v>1112.3607131371177</v>
      </c>
      <c r="K426" s="71">
        <v>2.7674332509740966</v>
      </c>
      <c r="L426" s="71">
        <v>47.931832718215958</v>
      </c>
      <c r="M426" s="71">
        <v>57.237345502163691</v>
      </c>
      <c r="N426" s="71">
        <v>57.372338515160415</v>
      </c>
      <c r="O426" s="71">
        <v>58.321758392771528</v>
      </c>
      <c r="P426" s="71">
        <v>90.680904081051878</v>
      </c>
      <c r="Q426" s="71">
        <v>3.5084071340521938</v>
      </c>
      <c r="R426" s="71">
        <v>55.657366994557734</v>
      </c>
      <c r="S426" s="71">
        <v>5.4676439115469799</v>
      </c>
      <c r="T426" s="72"/>
      <c r="U426" s="71">
        <v>211362642</v>
      </c>
      <c r="V426" s="71">
        <v>1466</v>
      </c>
      <c r="W426" s="71">
        <v>1151</v>
      </c>
      <c r="X426" s="71">
        <v>16368</v>
      </c>
      <c r="Y426" s="71">
        <v>22831</v>
      </c>
      <c r="Z426" s="71">
        <v>40770</v>
      </c>
      <c r="AA426" s="71">
        <v>19813</v>
      </c>
      <c r="AB426" s="71">
        <v>59596</v>
      </c>
      <c r="AC426" s="71">
        <v>9691747.7499999981</v>
      </c>
      <c r="AD426" s="71">
        <v>5.4676439115469799</v>
      </c>
      <c r="AE426" s="72"/>
      <c r="AF426" s="71">
        <v>881237607.55521226</v>
      </c>
      <c r="AG426" s="71">
        <v>2238460.3034037622</v>
      </c>
      <c r="AH426" s="71">
        <v>13058822.064480139</v>
      </c>
      <c r="AI426" s="71">
        <v>95136189.196760446</v>
      </c>
      <c r="AJ426" s="71">
        <v>94592562.715183422</v>
      </c>
      <c r="AK426" s="71">
        <v>0</v>
      </c>
      <c r="AL426" s="71">
        <v>0</v>
      </c>
      <c r="AM426" s="71">
        <v>7695470.2374864593</v>
      </c>
      <c r="AN426" s="71">
        <v>0</v>
      </c>
      <c r="AO426" s="71">
        <v>0</v>
      </c>
      <c r="AP426" s="71">
        <v>1093959112.0725265</v>
      </c>
      <c r="AQ426" s="72"/>
      <c r="AR426" s="71">
        <v>2666</v>
      </c>
      <c r="AS426" s="71">
        <v>868</v>
      </c>
      <c r="AT426" s="71">
        <v>13</v>
      </c>
      <c r="AU426" s="71">
        <v>0</v>
      </c>
      <c r="AV426" s="71">
        <v>0</v>
      </c>
      <c r="AW426" s="71">
        <v>1</v>
      </c>
      <c r="AX426" s="71"/>
      <c r="AY426" s="72"/>
      <c r="AZ426" s="71">
        <v>12093.699999999975</v>
      </c>
      <c r="BA426" s="71">
        <v>159369.00000000041</v>
      </c>
      <c r="BB426" s="71">
        <v>57537.1</v>
      </c>
      <c r="BC426" s="71">
        <v>0</v>
      </c>
      <c r="BD426" s="71">
        <v>0</v>
      </c>
      <c r="BE426" s="71">
        <v>49.9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2190</v>
      </c>
      <c r="B427" s="70">
        <v>204</v>
      </c>
      <c r="C427" s="70">
        <v>20</v>
      </c>
      <c r="D427" s="70">
        <v>12</v>
      </c>
      <c r="E427" s="70">
        <v>2023</v>
      </c>
      <c r="F427" s="70" t="s">
        <v>1539</v>
      </c>
      <c r="G427" s="70" t="s">
        <v>2170</v>
      </c>
      <c r="H427" s="70" t="s">
        <v>2171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2769</v>
      </c>
      <c r="AS427" s="71">
        <v>876</v>
      </c>
      <c r="AT427" s="71">
        <v>14</v>
      </c>
      <c r="AU427" s="71">
        <v>0</v>
      </c>
      <c r="AV427" s="71">
        <v>0</v>
      </c>
      <c r="AW427" s="71">
        <v>1</v>
      </c>
      <c r="AX427" s="71"/>
      <c r="AY427" s="72"/>
      <c r="AZ427" s="71">
        <v>12728.199999999964</v>
      </c>
      <c r="BA427" s="71">
        <v>160201.20000000039</v>
      </c>
      <c r="BB427" s="71">
        <v>64937.1</v>
      </c>
      <c r="BC427" s="71">
        <v>0</v>
      </c>
      <c r="BD427" s="71">
        <v>0</v>
      </c>
      <c r="BE427" s="71">
        <v>49.9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2191</v>
      </c>
      <c r="B428" s="70">
        <v>204</v>
      </c>
      <c r="C428" s="70">
        <v>21</v>
      </c>
      <c r="D428" s="70">
        <v>12</v>
      </c>
      <c r="E428" s="70">
        <v>2024</v>
      </c>
      <c r="F428" s="70" t="s">
        <v>1554</v>
      </c>
      <c r="G428" s="70" t="s">
        <v>2170</v>
      </c>
      <c r="H428" s="70" t="s">
        <v>2171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2192</v>
      </c>
      <c r="B429" s="70">
        <v>205</v>
      </c>
      <c r="C429" s="70">
        <v>1</v>
      </c>
      <c r="D429" s="70">
        <v>13</v>
      </c>
      <c r="E429" s="70">
        <v>1990</v>
      </c>
      <c r="F429" s="70" t="s">
        <v>787</v>
      </c>
      <c r="G429" s="70" t="s">
        <v>2193</v>
      </c>
      <c r="H429" s="70" t="s">
        <v>2194</v>
      </c>
      <c r="I429" s="148"/>
      <c r="J429" s="71">
        <v>60.687277699390073</v>
      </c>
      <c r="K429" s="71">
        <v>3.384998925482146</v>
      </c>
      <c r="L429" s="71">
        <v>0</v>
      </c>
      <c r="M429" s="71">
        <v>22.981389220959251</v>
      </c>
      <c r="N429" s="71">
        <v>43.060105540702089</v>
      </c>
      <c r="O429" s="71">
        <v>36.475987014882882</v>
      </c>
      <c r="P429" s="71">
        <v>36.060955357577477</v>
      </c>
      <c r="Q429" s="71">
        <v>3.6993564128900398</v>
      </c>
      <c r="R429" s="71">
        <v>0</v>
      </c>
      <c r="S429" s="71">
        <v>6.3769200973757449</v>
      </c>
      <c r="T429" s="72"/>
      <c r="U429" s="71">
        <v>8863590</v>
      </c>
      <c r="V429" s="71">
        <v>1651</v>
      </c>
      <c r="W429" s="71">
        <v>0</v>
      </c>
      <c r="X429" s="71">
        <v>10350</v>
      </c>
      <c r="Y429" s="71">
        <v>17438</v>
      </c>
      <c r="Z429" s="71">
        <v>15003</v>
      </c>
      <c r="AA429" s="71">
        <v>8756</v>
      </c>
      <c r="AB429" s="71">
        <v>60065</v>
      </c>
      <c r="AC429" s="71">
        <v>0</v>
      </c>
      <c r="AD429" s="71">
        <v>6.3769200973757449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2195</v>
      </c>
      <c r="B430" s="70">
        <v>206</v>
      </c>
      <c r="C430" s="70">
        <v>2</v>
      </c>
      <c r="D430" s="70">
        <v>13</v>
      </c>
      <c r="E430" s="70">
        <v>2005</v>
      </c>
      <c r="F430" s="70" t="s">
        <v>789</v>
      </c>
      <c r="G430" s="70" t="s">
        <v>2193</v>
      </c>
      <c r="H430" s="70" t="s">
        <v>2194</v>
      </c>
      <c r="I430" s="148"/>
      <c r="J430" s="71">
        <v>59.38300654986606</v>
      </c>
      <c r="K430" s="71">
        <v>2.7162265767922289</v>
      </c>
      <c r="L430" s="71">
        <v>0</v>
      </c>
      <c r="M430" s="71">
        <v>60.050964813708291</v>
      </c>
      <c r="N430" s="71">
        <v>65.714300361504058</v>
      </c>
      <c r="O430" s="71">
        <v>58.747887024906291</v>
      </c>
      <c r="P430" s="71">
        <v>35.758826205631337</v>
      </c>
      <c r="Q430" s="71">
        <v>3.85435135719682</v>
      </c>
      <c r="R430" s="71">
        <v>0</v>
      </c>
      <c r="S430" s="71">
        <v>4.7827095800321153</v>
      </c>
      <c r="T430" s="72"/>
      <c r="U430" s="71">
        <v>6250669</v>
      </c>
      <c r="V430" s="71">
        <v>1494</v>
      </c>
      <c r="W430" s="71">
        <v>0</v>
      </c>
      <c r="X430" s="71">
        <v>14286</v>
      </c>
      <c r="Y430" s="71">
        <v>23901</v>
      </c>
      <c r="Z430" s="71">
        <v>27962</v>
      </c>
      <c r="AA430" s="71">
        <v>7111</v>
      </c>
      <c r="AB430" s="71">
        <v>65423</v>
      </c>
      <c r="AC430" s="71">
        <v>0</v>
      </c>
      <c r="AD430" s="71">
        <v>4.7827095800321153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2196</v>
      </c>
      <c r="B431" s="70">
        <v>207</v>
      </c>
      <c r="C431" s="70">
        <v>3</v>
      </c>
      <c r="D431" s="70">
        <v>13</v>
      </c>
      <c r="E431" s="70">
        <v>2006</v>
      </c>
      <c r="F431" s="70" t="s">
        <v>790</v>
      </c>
      <c r="G431" s="70" t="s">
        <v>2193</v>
      </c>
      <c r="H431" s="70" t="s">
        <v>2194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2197</v>
      </c>
      <c r="B432" s="70">
        <v>208</v>
      </c>
      <c r="C432" s="70">
        <v>4</v>
      </c>
      <c r="D432" s="70">
        <v>13</v>
      </c>
      <c r="E432" s="70">
        <v>2007</v>
      </c>
      <c r="F432" s="70" t="s">
        <v>791</v>
      </c>
      <c r="G432" s="70" t="s">
        <v>2193</v>
      </c>
      <c r="H432" s="70" t="s">
        <v>2194</v>
      </c>
      <c r="I432" s="148"/>
      <c r="J432" s="71">
        <v>63.953352142339668</v>
      </c>
      <c r="K432" s="71">
        <v>2.2969752303409909</v>
      </c>
      <c r="L432" s="71">
        <v>0</v>
      </c>
      <c r="M432" s="71">
        <v>72.693509415689888</v>
      </c>
      <c r="N432" s="71">
        <v>69.729432262100246</v>
      </c>
      <c r="O432" s="71">
        <v>57.11297095682125</v>
      </c>
      <c r="P432" s="71">
        <v>35.214433726034173</v>
      </c>
      <c r="Q432" s="71">
        <v>4.0662510078624496</v>
      </c>
      <c r="R432" s="71">
        <v>0</v>
      </c>
      <c r="S432" s="71">
        <v>10.9074518759311</v>
      </c>
      <c r="T432" s="72"/>
      <c r="U432" s="71">
        <v>7589415</v>
      </c>
      <c r="V432" s="71">
        <v>1230</v>
      </c>
      <c r="W432" s="71">
        <v>0</v>
      </c>
      <c r="X432" s="71">
        <v>19982</v>
      </c>
      <c r="Y432" s="71">
        <v>24416</v>
      </c>
      <c r="Z432" s="71">
        <v>28259</v>
      </c>
      <c r="AA432" s="71">
        <v>6896</v>
      </c>
      <c r="AB432" s="71">
        <v>65370</v>
      </c>
      <c r="AC432" s="71">
        <v>0</v>
      </c>
      <c r="AD432" s="71">
        <v>10.9074518759311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2198</v>
      </c>
      <c r="B433" s="70">
        <v>209</v>
      </c>
      <c r="C433" s="70">
        <v>5</v>
      </c>
      <c r="D433" s="70">
        <v>13</v>
      </c>
      <c r="E433" s="70">
        <v>2008</v>
      </c>
      <c r="F433" s="70" t="s">
        <v>792</v>
      </c>
      <c r="G433" s="70" t="s">
        <v>2193</v>
      </c>
      <c r="H433" s="70" t="s">
        <v>2194</v>
      </c>
      <c r="I433" s="148"/>
      <c r="J433" s="71">
        <v>65.809849960672707</v>
      </c>
      <c r="K433" s="71">
        <v>1.723303437574538</v>
      </c>
      <c r="L433" s="71">
        <v>0</v>
      </c>
      <c r="M433" s="71">
        <v>76.301489262303704</v>
      </c>
      <c r="N433" s="71">
        <v>67.592159674922982</v>
      </c>
      <c r="O433" s="71">
        <v>55.035795095040619</v>
      </c>
      <c r="P433" s="71">
        <v>34.791750531618241</v>
      </c>
      <c r="Q433" s="71">
        <v>3.9948219720167599</v>
      </c>
      <c r="R433" s="71">
        <v>0</v>
      </c>
      <c r="S433" s="71">
        <v>6.2966936547880694</v>
      </c>
      <c r="T433" s="72"/>
      <c r="U433" s="71">
        <v>8292998</v>
      </c>
      <c r="V433" s="71">
        <v>1230</v>
      </c>
      <c r="W433" s="71">
        <v>0</v>
      </c>
      <c r="X433" s="71">
        <v>19982</v>
      </c>
      <c r="Y433" s="71">
        <v>24647</v>
      </c>
      <c r="Z433" s="71">
        <v>28187</v>
      </c>
      <c r="AA433" s="71">
        <v>6821</v>
      </c>
      <c r="AB433" s="71">
        <v>65278</v>
      </c>
      <c r="AC433" s="71">
        <v>0</v>
      </c>
      <c r="AD433" s="71">
        <v>6.2966936547880694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2199</v>
      </c>
      <c r="B434" s="70">
        <v>210</v>
      </c>
      <c r="C434" s="70">
        <v>6</v>
      </c>
      <c r="D434" s="70">
        <v>13</v>
      </c>
      <c r="E434" s="70">
        <v>2009</v>
      </c>
      <c r="F434" s="70" t="s">
        <v>176</v>
      </c>
      <c r="G434" s="70" t="s">
        <v>2193</v>
      </c>
      <c r="H434" s="70" t="s">
        <v>2194</v>
      </c>
      <c r="I434" s="148"/>
      <c r="J434" s="71">
        <v>50.697577316188877</v>
      </c>
      <c r="K434" s="71">
        <v>1.6069450729557559</v>
      </c>
      <c r="L434" s="71">
        <v>2.1569532102297639</v>
      </c>
      <c r="M434" s="71">
        <v>64.389578380617991</v>
      </c>
      <c r="N434" s="71">
        <v>55.29394472364293</v>
      </c>
      <c r="O434" s="71">
        <v>56.189174343552502</v>
      </c>
      <c r="P434" s="71">
        <v>33.293629542017499</v>
      </c>
      <c r="Q434" s="71">
        <v>3.7958575973145798</v>
      </c>
      <c r="R434" s="71">
        <v>0</v>
      </c>
      <c r="S434" s="71">
        <v>6.8545411779865981</v>
      </c>
      <c r="T434" s="72"/>
      <c r="U434" s="71">
        <v>6640662</v>
      </c>
      <c r="V434" s="71">
        <v>1387</v>
      </c>
      <c r="W434" s="71">
        <v>46</v>
      </c>
      <c r="X434" s="71">
        <v>20992</v>
      </c>
      <c r="Y434" s="71">
        <v>24787</v>
      </c>
      <c r="Z434" s="71">
        <v>28405</v>
      </c>
      <c r="AA434" s="71">
        <v>6701</v>
      </c>
      <c r="AB434" s="71">
        <v>65112</v>
      </c>
      <c r="AC434" s="71">
        <v>0</v>
      </c>
      <c r="AD434" s="71">
        <v>6.8545411779865981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48.859000000000002</v>
      </c>
      <c r="BK434" s="71">
        <v>0</v>
      </c>
      <c r="BL434" s="71">
        <v>14.941000000000003</v>
      </c>
      <c r="BM434" s="71">
        <v>0</v>
      </c>
      <c r="BN434" s="72"/>
      <c r="BO434" s="71">
        <v>0</v>
      </c>
      <c r="BP434" s="71">
        <v>0</v>
      </c>
      <c r="BQ434" s="71">
        <v>4</v>
      </c>
      <c r="BR434" s="71">
        <v>0</v>
      </c>
      <c r="BS434" s="71">
        <v>4</v>
      </c>
      <c r="BT434" s="71">
        <v>0</v>
      </c>
      <c r="BU434"/>
      <c r="BV434" s="70">
        <v>63.8</v>
      </c>
      <c r="BW434" s="70">
        <v>0</v>
      </c>
      <c r="BX434" s="70">
        <v>0</v>
      </c>
      <c r="BY434" s="70">
        <v>0</v>
      </c>
      <c r="BZ434" s="70">
        <v>0</v>
      </c>
      <c r="CA434" s="70">
        <v>0</v>
      </c>
      <c r="CB434" s="70">
        <v>0</v>
      </c>
      <c r="CC434" s="70">
        <v>0</v>
      </c>
      <c r="CD434" s="70">
        <v>0</v>
      </c>
    </row>
    <row r="435" spans="1:82">
      <c r="A435" s="70" t="s">
        <v>2200</v>
      </c>
      <c r="B435" s="70">
        <v>211</v>
      </c>
      <c r="C435" s="70">
        <v>7</v>
      </c>
      <c r="D435" s="70">
        <v>13</v>
      </c>
      <c r="E435" s="70">
        <v>2010</v>
      </c>
      <c r="F435" s="70" t="s">
        <v>177</v>
      </c>
      <c r="G435" s="70" t="s">
        <v>2193</v>
      </c>
      <c r="H435" s="70" t="s">
        <v>2194</v>
      </c>
      <c r="I435" s="148"/>
      <c r="J435" s="71">
        <v>50.015454387935101</v>
      </c>
      <c r="K435" s="71">
        <v>1.75099167080517</v>
      </c>
      <c r="L435" s="71">
        <v>2.0460574692255742</v>
      </c>
      <c r="M435" s="71">
        <v>69.506742586984387</v>
      </c>
      <c r="N435" s="71">
        <v>64.279388621150673</v>
      </c>
      <c r="O435" s="71">
        <v>56.360491925916222</v>
      </c>
      <c r="P435" s="71">
        <v>33.53490502224399</v>
      </c>
      <c r="Q435" s="71">
        <v>3.9420608149963101</v>
      </c>
      <c r="R435" s="71">
        <v>0</v>
      </c>
      <c r="S435" s="71">
        <v>9.2237692280158239</v>
      </c>
      <c r="T435" s="72"/>
      <c r="U435" s="71">
        <v>6605139</v>
      </c>
      <c r="V435" s="71">
        <v>1387</v>
      </c>
      <c r="W435" s="71">
        <v>46</v>
      </c>
      <c r="X435" s="71">
        <v>20992</v>
      </c>
      <c r="Y435" s="71">
        <v>24950</v>
      </c>
      <c r="Z435" s="71">
        <v>28624</v>
      </c>
      <c r="AA435" s="71">
        <v>6581</v>
      </c>
      <c r="AB435" s="71">
        <v>64795</v>
      </c>
      <c r="AC435" s="71">
        <v>0</v>
      </c>
      <c r="AD435" s="71">
        <v>9.2237692280158239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52.680999999999997</v>
      </c>
      <c r="BK435" s="71">
        <v>0</v>
      </c>
      <c r="BL435" s="71">
        <v>15.553000000000001</v>
      </c>
      <c r="BM435" s="71">
        <v>0</v>
      </c>
      <c r="BN435" s="72"/>
      <c r="BO435" s="71">
        <v>0</v>
      </c>
      <c r="BP435" s="71">
        <v>0</v>
      </c>
      <c r="BQ435" s="71">
        <v>5</v>
      </c>
      <c r="BR435" s="71">
        <v>0</v>
      </c>
      <c r="BS435" s="71">
        <v>5</v>
      </c>
      <c r="BT435" s="71">
        <v>0</v>
      </c>
      <c r="BU435"/>
      <c r="BV435" s="70">
        <v>68.233999999999995</v>
      </c>
      <c r="BW435" s="70">
        <v>0</v>
      </c>
      <c r="BX435" s="70">
        <v>0</v>
      </c>
      <c r="BY435" s="70">
        <v>0</v>
      </c>
      <c r="BZ435" s="70">
        <v>0</v>
      </c>
      <c r="CA435" s="70">
        <v>0</v>
      </c>
      <c r="CB435" s="70">
        <v>0</v>
      </c>
      <c r="CC435" s="70">
        <v>0</v>
      </c>
      <c r="CD435" s="70">
        <v>0</v>
      </c>
    </row>
    <row r="436" spans="1:82">
      <c r="A436" s="70" t="s">
        <v>2201</v>
      </c>
      <c r="B436" s="70">
        <v>212</v>
      </c>
      <c r="C436" s="70">
        <v>8</v>
      </c>
      <c r="D436" s="70">
        <v>13</v>
      </c>
      <c r="E436" s="70">
        <v>2011</v>
      </c>
      <c r="F436" s="70" t="s">
        <v>178</v>
      </c>
      <c r="G436" s="70" t="s">
        <v>2193</v>
      </c>
      <c r="H436" s="70" t="s">
        <v>2194</v>
      </c>
      <c r="I436" s="148"/>
      <c r="J436" s="71">
        <v>63.851764391347842</v>
      </c>
      <c r="K436" s="71">
        <v>2.7866299426687959</v>
      </c>
      <c r="L436" s="71">
        <v>1.800113776488514</v>
      </c>
      <c r="M436" s="71">
        <v>88.645689920349696</v>
      </c>
      <c r="N436" s="71">
        <v>79.003701394006669</v>
      </c>
      <c r="O436" s="71">
        <v>55.616897559182505</v>
      </c>
      <c r="P436" s="71">
        <v>32.763738684577099</v>
      </c>
      <c r="Q436" s="71">
        <v>4.5219278656596904</v>
      </c>
      <c r="R436" s="71">
        <v>0</v>
      </c>
      <c r="S436" s="71">
        <v>6.6913776704893184</v>
      </c>
      <c r="T436" s="72"/>
      <c r="U436" s="71">
        <v>7633427</v>
      </c>
      <c r="V436" s="71">
        <v>1387</v>
      </c>
      <c r="W436" s="71">
        <v>46</v>
      </c>
      <c r="X436" s="71">
        <v>20992</v>
      </c>
      <c r="Y436" s="71">
        <v>25002</v>
      </c>
      <c r="Z436" s="71">
        <v>28860</v>
      </c>
      <c r="AA436" s="71">
        <v>6621</v>
      </c>
      <c r="AB436" s="71">
        <v>64436</v>
      </c>
      <c r="AC436" s="71">
        <v>0</v>
      </c>
      <c r="AD436" s="71">
        <v>6.6913776704893184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55.317999999999998</v>
      </c>
      <c r="BK436" s="71">
        <v>0</v>
      </c>
      <c r="BL436" s="71">
        <v>14.383000000000001</v>
      </c>
      <c r="BM436" s="71">
        <v>0</v>
      </c>
      <c r="BN436" s="72"/>
      <c r="BO436" s="71">
        <v>0</v>
      </c>
      <c r="BP436" s="71">
        <v>0</v>
      </c>
      <c r="BQ436" s="71">
        <v>5</v>
      </c>
      <c r="BR436" s="71">
        <v>0</v>
      </c>
      <c r="BS436" s="71">
        <v>5</v>
      </c>
      <c r="BT436" s="71">
        <v>0</v>
      </c>
      <c r="BU436"/>
      <c r="BV436" s="70">
        <v>69.700999999999993</v>
      </c>
      <c r="BW436" s="70">
        <v>0</v>
      </c>
      <c r="BX436" s="70">
        <v>0</v>
      </c>
      <c r="BY436" s="70">
        <v>0</v>
      </c>
      <c r="BZ436" s="70">
        <v>0</v>
      </c>
      <c r="CA436" s="70">
        <v>0</v>
      </c>
      <c r="CB436" s="70">
        <v>0</v>
      </c>
      <c r="CC436" s="70">
        <v>0</v>
      </c>
      <c r="CD436" s="70">
        <v>0</v>
      </c>
    </row>
    <row r="437" spans="1:82">
      <c r="A437" s="70" t="s">
        <v>2202</v>
      </c>
      <c r="B437" s="70">
        <v>213</v>
      </c>
      <c r="C437" s="70">
        <v>9</v>
      </c>
      <c r="D437" s="70">
        <v>13</v>
      </c>
      <c r="E437" s="70">
        <v>2012</v>
      </c>
      <c r="F437" s="70" t="s">
        <v>179</v>
      </c>
      <c r="G437" s="70" t="s">
        <v>2193</v>
      </c>
      <c r="H437" s="70" t="s">
        <v>2194</v>
      </c>
      <c r="I437" s="148"/>
      <c r="J437" s="71">
        <v>72.697884252360254</v>
      </c>
      <c r="K437" s="71">
        <v>2.7098365123910049</v>
      </c>
      <c r="L437" s="71">
        <v>1.7928893242641271</v>
      </c>
      <c r="M437" s="71">
        <v>99.149658313021064</v>
      </c>
      <c r="N437" s="71">
        <v>84.053248463900772</v>
      </c>
      <c r="O437" s="71">
        <v>55.804451431408651</v>
      </c>
      <c r="P437" s="71">
        <v>32.556995767747047</v>
      </c>
      <c r="Q437" s="71">
        <v>4.9244966464603204</v>
      </c>
      <c r="R437" s="71">
        <v>0</v>
      </c>
      <c r="S437" s="71">
        <v>8.3450583867640198</v>
      </c>
      <c r="T437" s="72"/>
      <c r="U437" s="71">
        <v>8450032</v>
      </c>
      <c r="V437" s="71">
        <v>1387</v>
      </c>
      <c r="W437" s="71">
        <v>46</v>
      </c>
      <c r="X437" s="71">
        <v>20992</v>
      </c>
      <c r="Y437" s="71">
        <v>25336</v>
      </c>
      <c r="Z437" s="71">
        <v>29187</v>
      </c>
      <c r="AA437" s="71">
        <v>6542</v>
      </c>
      <c r="AB437" s="71">
        <v>64587</v>
      </c>
      <c r="AC437" s="71">
        <v>0</v>
      </c>
      <c r="AD437" s="71">
        <v>8.3450583867640198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62.972999999999999</v>
      </c>
      <c r="BK437" s="71">
        <v>0</v>
      </c>
      <c r="BL437" s="71">
        <v>18.186999999999998</v>
      </c>
      <c r="BM437" s="71">
        <v>0</v>
      </c>
      <c r="BN437" s="72"/>
      <c r="BO437" s="71">
        <v>0</v>
      </c>
      <c r="BP437" s="71">
        <v>0</v>
      </c>
      <c r="BQ437" s="71">
        <v>5</v>
      </c>
      <c r="BR437" s="71">
        <v>0</v>
      </c>
      <c r="BS437" s="71">
        <v>5</v>
      </c>
      <c r="BT437" s="71">
        <v>0</v>
      </c>
      <c r="BU437"/>
      <c r="BV437" s="70">
        <v>81.16</v>
      </c>
      <c r="BW437" s="70">
        <v>0</v>
      </c>
      <c r="BX437" s="70">
        <v>0</v>
      </c>
      <c r="BY437" s="70">
        <v>0</v>
      </c>
      <c r="BZ437" s="70">
        <v>0</v>
      </c>
      <c r="CA437" s="70">
        <v>0</v>
      </c>
      <c r="CB437" s="70">
        <v>0</v>
      </c>
      <c r="CC437" s="70">
        <v>0</v>
      </c>
      <c r="CD437" s="70">
        <v>0</v>
      </c>
    </row>
    <row r="438" spans="1:82">
      <c r="A438" s="70" t="s">
        <v>2203</v>
      </c>
      <c r="B438" s="70">
        <v>214</v>
      </c>
      <c r="C438" s="70">
        <v>10</v>
      </c>
      <c r="D438" s="70">
        <v>13</v>
      </c>
      <c r="E438" s="70">
        <v>2013</v>
      </c>
      <c r="F438" s="70" t="s">
        <v>180</v>
      </c>
      <c r="G438" s="70" t="s">
        <v>2193</v>
      </c>
      <c r="H438" s="70" t="s">
        <v>2194</v>
      </c>
      <c r="I438" s="148"/>
      <c r="J438" s="71">
        <v>67.076163066764394</v>
      </c>
      <c r="K438" s="71">
        <v>2.297682070958496</v>
      </c>
      <c r="L438" s="71">
        <v>1.590671567658658</v>
      </c>
      <c r="M438" s="71">
        <v>99.865979038691506</v>
      </c>
      <c r="N438" s="71">
        <v>84.332098736430453</v>
      </c>
      <c r="O438" s="71">
        <v>54.091074890792797</v>
      </c>
      <c r="P438" s="71">
        <v>32.569772757665397</v>
      </c>
      <c r="Q438" s="71">
        <v>4.9872247129447498</v>
      </c>
      <c r="R438" s="71">
        <v>0</v>
      </c>
      <c r="S438" s="71">
        <v>7.7967266624414586</v>
      </c>
      <c r="T438" s="72"/>
      <c r="U438" s="71">
        <v>7709943</v>
      </c>
      <c r="V438" s="71">
        <v>1387</v>
      </c>
      <c r="W438" s="71">
        <v>46</v>
      </c>
      <c r="X438" s="71">
        <v>20992</v>
      </c>
      <c r="Y438" s="71">
        <v>25468</v>
      </c>
      <c r="Z438" s="71">
        <v>29554</v>
      </c>
      <c r="AA438" s="71">
        <v>6520</v>
      </c>
      <c r="AB438" s="71">
        <v>64472</v>
      </c>
      <c r="AC438" s="71">
        <v>0</v>
      </c>
      <c r="AD438" s="71">
        <v>7.7967266624414586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66.191000000000003</v>
      </c>
      <c r="BK438" s="71">
        <v>0</v>
      </c>
      <c r="BL438" s="71">
        <v>19.603999999999999</v>
      </c>
      <c r="BM438" s="71">
        <v>0</v>
      </c>
      <c r="BN438" s="72"/>
      <c r="BO438" s="71">
        <v>0</v>
      </c>
      <c r="BP438" s="71">
        <v>0</v>
      </c>
      <c r="BQ438" s="71">
        <v>5</v>
      </c>
      <c r="BR438" s="71">
        <v>0</v>
      </c>
      <c r="BS438" s="71">
        <v>5</v>
      </c>
      <c r="BT438" s="71">
        <v>0</v>
      </c>
      <c r="BU438"/>
      <c r="BV438" s="70">
        <v>85.795000000000002</v>
      </c>
      <c r="BW438" s="70">
        <v>0</v>
      </c>
      <c r="BX438" s="70">
        <v>0</v>
      </c>
      <c r="BY438" s="70">
        <v>0</v>
      </c>
      <c r="BZ438" s="70">
        <v>0</v>
      </c>
      <c r="CA438" s="70">
        <v>0</v>
      </c>
      <c r="CB438" s="70">
        <v>0</v>
      </c>
      <c r="CC438" s="70">
        <v>0</v>
      </c>
      <c r="CD438" s="70">
        <v>0</v>
      </c>
    </row>
    <row r="439" spans="1:82">
      <c r="A439" s="70" t="s">
        <v>2204</v>
      </c>
      <c r="B439" s="70">
        <v>215</v>
      </c>
      <c r="C439" s="70">
        <v>11</v>
      </c>
      <c r="D439" s="70">
        <v>13</v>
      </c>
      <c r="E439" s="70">
        <v>2014</v>
      </c>
      <c r="F439" s="70" t="s">
        <v>181</v>
      </c>
      <c r="G439" s="70" t="s">
        <v>2193</v>
      </c>
      <c r="H439" s="70" t="s">
        <v>2194</v>
      </c>
      <c r="I439" s="148"/>
      <c r="J439" s="71">
        <v>63.840813749782882</v>
      </c>
      <c r="K439" s="71">
        <v>2.032396742515318</v>
      </c>
      <c r="L439" s="71">
        <v>3.6694211880674978</v>
      </c>
      <c r="M439" s="71">
        <v>90.90763149327887</v>
      </c>
      <c r="N439" s="71">
        <v>81.560749455199144</v>
      </c>
      <c r="O439" s="71">
        <v>51.618351541203452</v>
      </c>
      <c r="P439" s="71">
        <v>32.523148312589186</v>
      </c>
      <c r="Q439" s="71">
        <v>4.7464262190946096</v>
      </c>
      <c r="R439" s="71">
        <v>0</v>
      </c>
      <c r="S439" s="71">
        <v>6.3428509668933284</v>
      </c>
      <c r="T439" s="72"/>
      <c r="U439" s="71">
        <v>7807965</v>
      </c>
      <c r="V439" s="71">
        <v>1022</v>
      </c>
      <c r="W439" s="71">
        <v>40</v>
      </c>
      <c r="X439" s="71">
        <v>19194</v>
      </c>
      <c r="Y439" s="71">
        <v>25568</v>
      </c>
      <c r="Z439" s="71">
        <v>29704</v>
      </c>
      <c r="AA439" s="71">
        <v>6477</v>
      </c>
      <c r="AB439" s="71">
        <v>63953</v>
      </c>
      <c r="AC439" s="71">
        <v>0</v>
      </c>
      <c r="AD439" s="71">
        <v>6.3428509668933284</v>
      </c>
      <c r="AE439" s="72"/>
      <c r="AF439" s="71"/>
      <c r="AG439" s="71"/>
      <c r="AH439" s="71"/>
      <c r="AI439" s="71"/>
      <c r="AJ439" s="71"/>
      <c r="AK439" s="71"/>
      <c r="AL439" s="71"/>
      <c r="AM439" s="71"/>
      <c r="AN439" s="71"/>
      <c r="AO439" s="71"/>
      <c r="AP439" s="71"/>
      <c r="AQ439" s="72"/>
      <c r="AR439" s="71">
        <v>1122</v>
      </c>
      <c r="AS439" s="71">
        <v>142</v>
      </c>
      <c r="AT439" s="71">
        <v>0</v>
      </c>
      <c r="AU439" s="71">
        <v>0</v>
      </c>
      <c r="AV439" s="71">
        <v>0</v>
      </c>
      <c r="AW439" s="71">
        <v>0</v>
      </c>
      <c r="AX439" s="71"/>
      <c r="AY439" s="72"/>
      <c r="AZ439" s="71">
        <v>3939.9</v>
      </c>
      <c r="BA439" s="71">
        <v>17536.3</v>
      </c>
      <c r="BB439" s="71">
        <v>0</v>
      </c>
      <c r="BC439" s="71">
        <v>0</v>
      </c>
      <c r="BD439" s="71">
        <v>0</v>
      </c>
      <c r="BE439" s="71">
        <v>0</v>
      </c>
      <c r="BF439" s="71"/>
      <c r="BG439" s="72"/>
      <c r="BH439" s="71">
        <v>0</v>
      </c>
      <c r="BI439" s="71">
        <v>0</v>
      </c>
      <c r="BJ439" s="71">
        <v>64.661000000000001</v>
      </c>
      <c r="BK439" s="71">
        <v>0</v>
      </c>
      <c r="BL439" s="71">
        <v>15.172000000000001</v>
      </c>
      <c r="BM439" s="71">
        <v>0</v>
      </c>
      <c r="BN439" s="72"/>
      <c r="BO439" s="71">
        <v>0</v>
      </c>
      <c r="BP439" s="71">
        <v>0</v>
      </c>
      <c r="BQ439" s="71">
        <v>5</v>
      </c>
      <c r="BR439" s="71">
        <v>0</v>
      </c>
      <c r="BS439" s="71">
        <v>4</v>
      </c>
      <c r="BT439" s="71">
        <v>0</v>
      </c>
      <c r="BU439"/>
      <c r="BV439" s="70">
        <v>79.832999999999998</v>
      </c>
      <c r="BW439" s="70">
        <v>0</v>
      </c>
      <c r="BX439" s="70">
        <v>0</v>
      </c>
      <c r="BY439" s="70">
        <v>0</v>
      </c>
      <c r="BZ439" s="70">
        <v>0</v>
      </c>
      <c r="CA439" s="70">
        <v>0</v>
      </c>
      <c r="CB439" s="70">
        <v>0</v>
      </c>
      <c r="CC439" s="70">
        <v>0</v>
      </c>
      <c r="CD439" s="70">
        <v>0</v>
      </c>
    </row>
    <row r="440" spans="1:82">
      <c r="A440" s="70" t="s">
        <v>2205</v>
      </c>
      <c r="B440" s="70">
        <v>216</v>
      </c>
      <c r="C440" s="70">
        <v>12</v>
      </c>
      <c r="D440" s="70">
        <v>13</v>
      </c>
      <c r="E440" s="70">
        <v>2015</v>
      </c>
      <c r="F440" s="70" t="s">
        <v>182</v>
      </c>
      <c r="G440" s="70" t="s">
        <v>2193</v>
      </c>
      <c r="H440" s="70" t="s">
        <v>2194</v>
      </c>
      <c r="I440" s="148"/>
      <c r="J440" s="71">
        <v>64.057189885880192</v>
      </c>
      <c r="K440" s="71">
        <v>1.9417739988465179</v>
      </c>
      <c r="L440" s="71">
        <v>4.1237772026586397</v>
      </c>
      <c r="M440" s="71">
        <v>83.331075762582586</v>
      </c>
      <c r="N440" s="71">
        <v>76.454089275950025</v>
      </c>
      <c r="O440" s="71">
        <v>51.260569198261365</v>
      </c>
      <c r="P440" s="71">
        <v>32.408135206628948</v>
      </c>
      <c r="Q440" s="71">
        <v>4.6300255483930703</v>
      </c>
      <c r="R440" s="71">
        <v>0</v>
      </c>
      <c r="S440" s="71">
        <v>7.7487809731543216</v>
      </c>
      <c r="T440" s="72"/>
      <c r="U440" s="71">
        <v>8259814</v>
      </c>
      <c r="V440" s="71">
        <v>1022</v>
      </c>
      <c r="W440" s="71">
        <v>40</v>
      </c>
      <c r="X440" s="71">
        <v>19194</v>
      </c>
      <c r="Y440" s="71">
        <v>25757</v>
      </c>
      <c r="Z440" s="71">
        <v>29782</v>
      </c>
      <c r="AA440" s="71">
        <v>6449</v>
      </c>
      <c r="AB440" s="71">
        <v>63727</v>
      </c>
      <c r="AC440" s="71">
        <v>0</v>
      </c>
      <c r="AD440" s="71">
        <v>7.7487809731543216</v>
      </c>
      <c r="AE440" s="72"/>
      <c r="AF440" s="71">
        <v>67150691.76635325</v>
      </c>
      <c r="AG440" s="71">
        <v>1634413.701371897</v>
      </c>
      <c r="AH440" s="71">
        <v>838853.7796518692</v>
      </c>
      <c r="AI440" s="71">
        <v>119834036.38153981</v>
      </c>
      <c r="AJ440" s="71">
        <v>116612491.1050505</v>
      </c>
      <c r="AK440" s="71">
        <v>0</v>
      </c>
      <c r="AL440" s="71">
        <v>0</v>
      </c>
      <c r="AM440" s="71">
        <v>8733518.0252892748</v>
      </c>
      <c r="AN440" s="71">
        <v>0</v>
      </c>
      <c r="AO440" s="71">
        <v>0</v>
      </c>
      <c r="AP440" s="71">
        <v>314804004.7592566</v>
      </c>
      <c r="AQ440" s="72"/>
      <c r="AR440" s="71">
        <v>1238</v>
      </c>
      <c r="AS440" s="71">
        <v>188</v>
      </c>
      <c r="AT440" s="71">
        <v>0</v>
      </c>
      <c r="AU440" s="71">
        <v>0</v>
      </c>
      <c r="AV440" s="71">
        <v>0</v>
      </c>
      <c r="AW440" s="71">
        <v>0</v>
      </c>
      <c r="AX440" s="71"/>
      <c r="AY440" s="72"/>
      <c r="AZ440" s="71">
        <v>4424.5</v>
      </c>
      <c r="BA440" s="71">
        <v>19373.099999999999</v>
      </c>
      <c r="BB440" s="71">
        <v>0</v>
      </c>
      <c r="BC440" s="71">
        <v>0</v>
      </c>
      <c r="BD440" s="71">
        <v>0</v>
      </c>
      <c r="BE440" s="71">
        <v>0</v>
      </c>
      <c r="BF440" s="71"/>
      <c r="BG440" s="72"/>
      <c r="BH440" s="71">
        <v>0</v>
      </c>
      <c r="BI440" s="71">
        <v>0</v>
      </c>
      <c r="BJ440" s="71">
        <v>65.382000000000005</v>
      </c>
      <c r="BK440" s="71">
        <v>0</v>
      </c>
      <c r="BL440" s="71">
        <v>16.421999999999997</v>
      </c>
      <c r="BM440" s="71">
        <v>0</v>
      </c>
      <c r="BN440" s="72"/>
      <c r="BO440" s="71">
        <v>0</v>
      </c>
      <c r="BP440" s="71">
        <v>0</v>
      </c>
      <c r="BQ440" s="71">
        <v>5</v>
      </c>
      <c r="BR440" s="71">
        <v>0</v>
      </c>
      <c r="BS440" s="71">
        <v>4</v>
      </c>
      <c r="BT440" s="71">
        <v>0</v>
      </c>
      <c r="BU440"/>
      <c r="BV440" s="70">
        <v>81.804000000000002</v>
      </c>
      <c r="BW440" s="70">
        <v>0</v>
      </c>
      <c r="BX440" s="70">
        <v>0</v>
      </c>
      <c r="BY440" s="70">
        <v>0</v>
      </c>
      <c r="BZ440" s="70">
        <v>0</v>
      </c>
      <c r="CA440" s="70">
        <v>0</v>
      </c>
      <c r="CB440" s="70">
        <v>0</v>
      </c>
      <c r="CC440" s="70">
        <v>0</v>
      </c>
      <c r="CD440" s="70">
        <v>0</v>
      </c>
    </row>
    <row r="441" spans="1:82">
      <c r="A441" s="70" t="s">
        <v>2206</v>
      </c>
      <c r="B441" s="70">
        <v>217</v>
      </c>
      <c r="C441" s="70">
        <v>13</v>
      </c>
      <c r="D441" s="70">
        <v>13</v>
      </c>
      <c r="E441" s="70">
        <v>2016</v>
      </c>
      <c r="F441" s="70" t="s">
        <v>155</v>
      </c>
      <c r="G441" s="70" t="s">
        <v>2193</v>
      </c>
      <c r="H441" s="70" t="s">
        <v>2194</v>
      </c>
      <c r="I441" s="148"/>
      <c r="J441" s="71">
        <v>69.140479998740744</v>
      </c>
      <c r="K441" s="71">
        <v>1.8912679144935041</v>
      </c>
      <c r="L441" s="71">
        <v>3.9421767810343074</v>
      </c>
      <c r="M441" s="71">
        <v>75.993731886214022</v>
      </c>
      <c r="N441" s="71">
        <v>76.890920897337622</v>
      </c>
      <c r="O441" s="71">
        <v>51.377714332685237</v>
      </c>
      <c r="P441" s="71">
        <v>31.523387908185942</v>
      </c>
      <c r="Q441" s="71">
        <v>4.4717843152940393</v>
      </c>
      <c r="R441" s="71">
        <v>0</v>
      </c>
      <c r="S441" s="71">
        <v>7.0031429372352321</v>
      </c>
      <c r="T441" s="72"/>
      <c r="U441" s="71">
        <v>8462023</v>
      </c>
      <c r="V441" s="71">
        <v>1022</v>
      </c>
      <c r="W441" s="71">
        <v>40</v>
      </c>
      <c r="X441" s="71">
        <v>19194</v>
      </c>
      <c r="Y441" s="71">
        <v>25908</v>
      </c>
      <c r="Z441" s="71">
        <v>30217</v>
      </c>
      <c r="AA441" s="71">
        <v>6488</v>
      </c>
      <c r="AB441" s="71">
        <v>63311</v>
      </c>
      <c r="AC441" s="71">
        <v>0</v>
      </c>
      <c r="AD441" s="71">
        <v>7.0031429372352321</v>
      </c>
      <c r="AE441" s="72"/>
      <c r="AF441" s="71">
        <v>72189184.715894714</v>
      </c>
      <c r="AG441" s="71">
        <v>1483431.1176772341</v>
      </c>
      <c r="AH441" s="71">
        <v>596372.25151953299</v>
      </c>
      <c r="AI441" s="71">
        <v>116633534.38751151</v>
      </c>
      <c r="AJ441" s="71">
        <v>110811201.16828179</v>
      </c>
      <c r="AK441" s="71">
        <v>0</v>
      </c>
      <c r="AL441" s="71">
        <v>0</v>
      </c>
      <c r="AM441" s="71">
        <v>8683247.7649283651</v>
      </c>
      <c r="AN441" s="71">
        <v>0</v>
      </c>
      <c r="AO441" s="71">
        <v>0</v>
      </c>
      <c r="AP441" s="71">
        <v>310396971.4058131</v>
      </c>
      <c r="AQ441" s="72"/>
      <c r="AR441" s="71">
        <v>1327</v>
      </c>
      <c r="AS441" s="71">
        <v>223</v>
      </c>
      <c r="AT441" s="71">
        <v>0</v>
      </c>
      <c r="AU441" s="71">
        <v>0</v>
      </c>
      <c r="AV441" s="71">
        <v>0</v>
      </c>
      <c r="AW441" s="71">
        <v>0</v>
      </c>
      <c r="AX441" s="71"/>
      <c r="AY441" s="72"/>
      <c r="AZ441" s="71">
        <v>4803.2000000000007</v>
      </c>
      <c r="BA441" s="71">
        <v>20653.7</v>
      </c>
      <c r="BB441" s="71">
        <v>0</v>
      </c>
      <c r="BC441" s="71">
        <v>0</v>
      </c>
      <c r="BD441" s="71">
        <v>0</v>
      </c>
      <c r="BE441" s="71">
        <v>0</v>
      </c>
      <c r="BF441" s="71"/>
      <c r="BG441" s="72"/>
      <c r="BH441" s="71">
        <v>0</v>
      </c>
      <c r="BI441" s="71">
        <v>0</v>
      </c>
      <c r="BJ441" s="71">
        <v>67.447999999999993</v>
      </c>
      <c r="BK441" s="71">
        <v>0</v>
      </c>
      <c r="BL441" s="71">
        <v>16.268000000000001</v>
      </c>
      <c r="BM441" s="71">
        <v>0</v>
      </c>
      <c r="BN441" s="72"/>
      <c r="BO441" s="71">
        <v>0</v>
      </c>
      <c r="BP441" s="71">
        <v>0</v>
      </c>
      <c r="BQ441" s="71">
        <v>6</v>
      </c>
      <c r="BR441" s="71">
        <v>0</v>
      </c>
      <c r="BS441" s="71">
        <v>4</v>
      </c>
      <c r="BT441" s="71">
        <v>0</v>
      </c>
      <c r="BU441"/>
      <c r="BV441" s="70">
        <v>83.715999999999994</v>
      </c>
      <c r="BW441" s="70">
        <v>0</v>
      </c>
      <c r="BX441" s="70">
        <v>0</v>
      </c>
      <c r="BY441" s="70">
        <v>0</v>
      </c>
      <c r="BZ441" s="70">
        <v>0</v>
      </c>
      <c r="CA441" s="70">
        <v>0</v>
      </c>
      <c r="CB441" s="70">
        <v>0</v>
      </c>
      <c r="CC441" s="70">
        <v>0</v>
      </c>
      <c r="CD441" s="70">
        <v>0</v>
      </c>
    </row>
    <row r="442" spans="1:82">
      <c r="A442" s="70" t="s">
        <v>2207</v>
      </c>
      <c r="B442" s="70">
        <v>218</v>
      </c>
      <c r="C442" s="70">
        <v>14</v>
      </c>
      <c r="D442" s="70">
        <v>13</v>
      </c>
      <c r="E442" s="70">
        <v>2017</v>
      </c>
      <c r="F442" s="70" t="s">
        <v>156</v>
      </c>
      <c r="G442" s="70" t="s">
        <v>2193</v>
      </c>
      <c r="H442" s="70" t="s">
        <v>2194</v>
      </c>
      <c r="I442" s="148"/>
      <c r="J442" s="71">
        <v>60.896896147125275</v>
      </c>
      <c r="K442" s="71">
        <v>1.8607614044069298</v>
      </c>
      <c r="L442" s="71">
        <v>3.3392305060559213</v>
      </c>
      <c r="M442" s="71">
        <v>68.251335744218508</v>
      </c>
      <c r="N442" s="71">
        <v>72.11618711885825</v>
      </c>
      <c r="O442" s="71">
        <v>50.791907050486486</v>
      </c>
      <c r="P442" s="71">
        <v>31.087129262768435</v>
      </c>
      <c r="Q442" s="71">
        <v>4.2891390576055297</v>
      </c>
      <c r="R442" s="71">
        <v>0</v>
      </c>
      <c r="S442" s="71">
        <v>7.011898811343575</v>
      </c>
      <c r="T442" s="72"/>
      <c r="U442" s="71">
        <v>8895536</v>
      </c>
      <c r="V442" s="71">
        <v>1022</v>
      </c>
      <c r="W442" s="71">
        <v>40</v>
      </c>
      <c r="X442" s="71">
        <v>19194</v>
      </c>
      <c r="Y442" s="71">
        <v>26053</v>
      </c>
      <c r="Z442" s="71">
        <v>30368</v>
      </c>
      <c r="AA442" s="71">
        <v>6439</v>
      </c>
      <c r="AB442" s="71">
        <v>62796</v>
      </c>
      <c r="AC442" s="71">
        <v>0</v>
      </c>
      <c r="AD442" s="71">
        <v>7.011898811343575</v>
      </c>
      <c r="AE442" s="72"/>
      <c r="AF442" s="71">
        <v>71444779.710233808</v>
      </c>
      <c r="AG442" s="71">
        <v>1563000.659869204</v>
      </c>
      <c r="AH442" s="71">
        <v>699473.69237691292</v>
      </c>
      <c r="AI442" s="71">
        <v>119326037.40781669</v>
      </c>
      <c r="AJ442" s="71">
        <v>119447977.65544879</v>
      </c>
      <c r="AK442" s="71">
        <v>0</v>
      </c>
      <c r="AL442" s="71">
        <v>0</v>
      </c>
      <c r="AM442" s="71">
        <v>8626090.7330882456</v>
      </c>
      <c r="AN442" s="71">
        <v>0</v>
      </c>
      <c r="AO442" s="71">
        <v>0</v>
      </c>
      <c r="AP442" s="71">
        <v>321107359.85883367</v>
      </c>
      <c r="AQ442" s="72"/>
      <c r="AR442" s="71">
        <v>1386</v>
      </c>
      <c r="AS442" s="71">
        <v>236</v>
      </c>
      <c r="AT442" s="71">
        <v>0</v>
      </c>
      <c r="AU442" s="71">
        <v>0</v>
      </c>
      <c r="AV442" s="71">
        <v>0</v>
      </c>
      <c r="AW442" s="71">
        <v>0</v>
      </c>
      <c r="AX442" s="71"/>
      <c r="AY442" s="72"/>
      <c r="AZ442" s="71">
        <v>5061.8999999999996</v>
      </c>
      <c r="BA442" s="71">
        <v>21213.200000000001</v>
      </c>
      <c r="BB442" s="71">
        <v>0</v>
      </c>
      <c r="BC442" s="71">
        <v>0</v>
      </c>
      <c r="BD442" s="71">
        <v>0</v>
      </c>
      <c r="BE442" s="71">
        <v>0</v>
      </c>
      <c r="BF442" s="71"/>
      <c r="BG442" s="72"/>
      <c r="BH442" s="71">
        <v>0</v>
      </c>
      <c r="BI442" s="71">
        <v>0</v>
      </c>
      <c r="BJ442" s="71">
        <v>69.034999999999997</v>
      </c>
      <c r="BK442" s="71">
        <v>0</v>
      </c>
      <c r="BL442" s="71">
        <v>15.414</v>
      </c>
      <c r="BM442" s="71">
        <v>0</v>
      </c>
      <c r="BN442" s="72"/>
      <c r="BO442" s="71">
        <v>0</v>
      </c>
      <c r="BP442" s="71">
        <v>0</v>
      </c>
      <c r="BQ442" s="71">
        <v>6</v>
      </c>
      <c r="BR442" s="71">
        <v>0</v>
      </c>
      <c r="BS442" s="71">
        <v>4</v>
      </c>
      <c r="BT442" s="71">
        <v>0</v>
      </c>
      <c r="BU442"/>
      <c r="BV442" s="70">
        <v>84.448999999999998</v>
      </c>
      <c r="BW442" s="70">
        <v>0</v>
      </c>
      <c r="BX442" s="70">
        <v>0</v>
      </c>
      <c r="BY442" s="70">
        <v>0</v>
      </c>
      <c r="BZ442" s="70">
        <v>0</v>
      </c>
      <c r="CA442" s="70">
        <v>0</v>
      </c>
      <c r="CB442" s="70">
        <v>0</v>
      </c>
      <c r="CC442" s="70">
        <v>0</v>
      </c>
      <c r="CD442" s="70">
        <v>0</v>
      </c>
    </row>
    <row r="443" spans="1:82">
      <c r="A443" s="70" t="s">
        <v>2208</v>
      </c>
      <c r="B443" s="70">
        <v>219</v>
      </c>
      <c r="C443" s="70">
        <v>15</v>
      </c>
      <c r="D443" s="70">
        <v>13</v>
      </c>
      <c r="E443" s="70">
        <v>2018</v>
      </c>
      <c r="F443" s="70" t="s">
        <v>183</v>
      </c>
      <c r="G443" s="70" t="s">
        <v>2193</v>
      </c>
      <c r="H443" s="70" t="s">
        <v>2194</v>
      </c>
      <c r="I443" s="148"/>
      <c r="J443" s="71">
        <v>56.082526336524417</v>
      </c>
      <c r="K443" s="71">
        <v>1.6721378998582459</v>
      </c>
      <c r="L443" s="71">
        <v>3.0922689817906646</v>
      </c>
      <c r="M443" s="71">
        <v>59.542814823938173</v>
      </c>
      <c r="N443" s="71">
        <v>58.191050147317739</v>
      </c>
      <c r="O443" s="71">
        <v>49.881948301546245</v>
      </c>
      <c r="P443" s="71">
        <v>30.925857039562764</v>
      </c>
      <c r="Q443" s="71">
        <v>3.94355545291599</v>
      </c>
      <c r="R443" s="71">
        <v>0</v>
      </c>
      <c r="S443" s="71">
        <v>8.202715195171443</v>
      </c>
      <c r="T443" s="72"/>
      <c r="U443" s="71">
        <v>9389982</v>
      </c>
      <c r="V443" s="71">
        <v>1022</v>
      </c>
      <c r="W443" s="71">
        <v>40</v>
      </c>
      <c r="X443" s="71">
        <v>19194</v>
      </c>
      <c r="Y443" s="71">
        <v>26163</v>
      </c>
      <c r="Z443" s="71">
        <v>30395</v>
      </c>
      <c r="AA443" s="71">
        <v>6470</v>
      </c>
      <c r="AB443" s="71">
        <v>62220</v>
      </c>
      <c r="AC443" s="71">
        <v>0</v>
      </c>
      <c r="AD443" s="71">
        <v>8.202715195171443</v>
      </c>
      <c r="AE443" s="72"/>
      <c r="AF443" s="71">
        <v>72206861.937383816</v>
      </c>
      <c r="AG443" s="71">
        <v>1429776.0325314919</v>
      </c>
      <c r="AH443" s="71">
        <v>671645.90373963583</v>
      </c>
      <c r="AI443" s="71">
        <v>115235432.2590598</v>
      </c>
      <c r="AJ443" s="71">
        <v>107206730.9012318</v>
      </c>
      <c r="AK443" s="71">
        <v>0</v>
      </c>
      <c r="AL443" s="71">
        <v>0</v>
      </c>
      <c r="AM443" s="71">
        <v>8564652.108478792</v>
      </c>
      <c r="AN443" s="71">
        <v>0</v>
      </c>
      <c r="AO443" s="71">
        <v>0</v>
      </c>
      <c r="AP443" s="71">
        <v>305315099.1424253</v>
      </c>
      <c r="AQ443" s="72"/>
      <c r="AR443" s="71">
        <v>1438</v>
      </c>
      <c r="AS443" s="71">
        <v>256</v>
      </c>
      <c r="AT443" s="71">
        <v>0</v>
      </c>
      <c r="AU443" s="71">
        <v>0</v>
      </c>
      <c r="AV443" s="71">
        <v>0</v>
      </c>
      <c r="AW443" s="71">
        <v>0</v>
      </c>
      <c r="AX443" s="71"/>
      <c r="AY443" s="72"/>
      <c r="AZ443" s="71">
        <v>5286.4999999999964</v>
      </c>
      <c r="BA443" s="71">
        <v>21710.3</v>
      </c>
      <c r="BB443" s="71">
        <v>0</v>
      </c>
      <c r="BC443" s="71">
        <v>0</v>
      </c>
      <c r="BD443" s="71">
        <v>0</v>
      </c>
      <c r="BE443" s="71">
        <v>0</v>
      </c>
      <c r="BF443" s="71"/>
      <c r="BG443" s="72"/>
      <c r="BH443" s="71">
        <v>0</v>
      </c>
      <c r="BI443" s="71">
        <v>0</v>
      </c>
      <c r="BJ443" s="71">
        <v>69.180000000000007</v>
      </c>
      <c r="BK443" s="71">
        <v>0</v>
      </c>
      <c r="BL443" s="71">
        <v>13.161999999999999</v>
      </c>
      <c r="BM443" s="71">
        <v>0</v>
      </c>
      <c r="BN443" s="72"/>
      <c r="BO443" s="71">
        <v>0</v>
      </c>
      <c r="BP443" s="71">
        <v>0</v>
      </c>
      <c r="BQ443" s="71">
        <v>6</v>
      </c>
      <c r="BR443" s="71">
        <v>0</v>
      </c>
      <c r="BS443" s="71">
        <v>4</v>
      </c>
      <c r="BT443" s="71">
        <v>0</v>
      </c>
      <c r="BU443"/>
      <c r="BV443" s="70">
        <v>82.341999999999999</v>
      </c>
      <c r="BW443" s="70">
        <v>0</v>
      </c>
      <c r="BX443" s="70">
        <v>0</v>
      </c>
      <c r="BY443" s="70">
        <v>0</v>
      </c>
      <c r="BZ443" s="70">
        <v>0</v>
      </c>
      <c r="CA443" s="70">
        <v>0</v>
      </c>
      <c r="CB443" s="70">
        <v>0</v>
      </c>
      <c r="CC443" s="70">
        <v>0</v>
      </c>
      <c r="CD443" s="70">
        <v>0</v>
      </c>
    </row>
    <row r="444" spans="1:82">
      <c r="A444" s="70" t="s">
        <v>2209</v>
      </c>
      <c r="B444" s="70">
        <v>220</v>
      </c>
      <c r="C444" s="70">
        <v>16</v>
      </c>
      <c r="D444" s="70">
        <v>13</v>
      </c>
      <c r="E444" s="70">
        <v>2019</v>
      </c>
      <c r="F444" s="70" t="s">
        <v>158</v>
      </c>
      <c r="G444" s="1064" t="s">
        <v>2193</v>
      </c>
      <c r="H444" s="70" t="s">
        <v>2194</v>
      </c>
      <c r="I444" s="148"/>
      <c r="J444" s="71">
        <v>54.374074973562649</v>
      </c>
      <c r="K444" s="71">
        <v>1.5012724638821491</v>
      </c>
      <c r="L444" s="71">
        <v>3.118659836536489</v>
      </c>
      <c r="M444" s="71">
        <v>56.727536119760408</v>
      </c>
      <c r="N444" s="71">
        <v>50.780684806397268</v>
      </c>
      <c r="O444" s="71">
        <v>48.771136789799137</v>
      </c>
      <c r="P444" s="71">
        <v>31.25058769682175</v>
      </c>
      <c r="Q444" s="71">
        <v>3.80227517720198</v>
      </c>
      <c r="R444" s="71">
        <v>0</v>
      </c>
      <c r="S444" s="71">
        <v>9.4921744357282716</v>
      </c>
      <c r="T444" s="72"/>
      <c r="U444" s="71">
        <v>9347331</v>
      </c>
      <c r="V444" s="71">
        <v>1022</v>
      </c>
      <c r="W444" s="71">
        <v>40</v>
      </c>
      <c r="X444" s="71">
        <v>19194</v>
      </c>
      <c r="Y444" s="71">
        <v>26254</v>
      </c>
      <c r="Z444" s="71">
        <v>30534</v>
      </c>
      <c r="AA444" s="71">
        <v>6489</v>
      </c>
      <c r="AB444" s="71">
        <v>61615</v>
      </c>
      <c r="AC444" s="71">
        <v>0</v>
      </c>
      <c r="AD444" s="71">
        <v>9.4921744357282716</v>
      </c>
      <c r="AE444" s="72"/>
      <c r="AF444" s="71">
        <v>71280262.620588273</v>
      </c>
      <c r="AG444" s="71">
        <v>1350847.6539313381</v>
      </c>
      <c r="AH444" s="71">
        <v>712738.12035115378</v>
      </c>
      <c r="AI444" s="71">
        <v>116114198.99475271</v>
      </c>
      <c r="AJ444" s="71">
        <v>97130782.428182125</v>
      </c>
      <c r="AK444" s="71">
        <v>0</v>
      </c>
      <c r="AL444" s="71">
        <v>0</v>
      </c>
      <c r="AM444" s="71">
        <v>8391499.1625283379</v>
      </c>
      <c r="AN444" s="71">
        <v>0</v>
      </c>
      <c r="AO444" s="71">
        <v>0</v>
      </c>
      <c r="AP444" s="71">
        <v>294980328.98033392</v>
      </c>
      <c r="AQ444" s="72"/>
      <c r="AR444" s="71">
        <v>1504</v>
      </c>
      <c r="AS444" s="71">
        <v>272</v>
      </c>
      <c r="AT444" s="71">
        <v>0</v>
      </c>
      <c r="AU444" s="71">
        <v>0</v>
      </c>
      <c r="AV444" s="71">
        <v>0</v>
      </c>
      <c r="AW444" s="71">
        <v>0</v>
      </c>
      <c r="AX444" s="71"/>
      <c r="AY444" s="72"/>
      <c r="AZ444" s="71">
        <v>5615.5000000000036</v>
      </c>
      <c r="BA444" s="71">
        <v>26030.499999999989</v>
      </c>
      <c r="BB444" s="71">
        <v>0</v>
      </c>
      <c r="BC444" s="71">
        <v>0</v>
      </c>
      <c r="BD444" s="71">
        <v>0</v>
      </c>
      <c r="BE444" s="71">
        <v>0</v>
      </c>
      <c r="BF444" s="71"/>
      <c r="BG444" s="72"/>
      <c r="BH444" s="71">
        <v>0</v>
      </c>
      <c r="BI444" s="71">
        <v>0</v>
      </c>
      <c r="BJ444" s="71">
        <v>47.820999999999998</v>
      </c>
      <c r="BK444" s="71">
        <v>0</v>
      </c>
      <c r="BL444" s="71">
        <v>11.302</v>
      </c>
      <c r="BM444" s="71">
        <v>0</v>
      </c>
      <c r="BN444" s="72"/>
      <c r="BO444" s="71">
        <v>0</v>
      </c>
      <c r="BP444" s="71">
        <v>0</v>
      </c>
      <c r="BQ444" s="71">
        <v>6</v>
      </c>
      <c r="BR444" s="71">
        <v>0</v>
      </c>
      <c r="BS444" s="71">
        <v>4</v>
      </c>
      <c r="BT444" s="71">
        <v>0</v>
      </c>
      <c r="BU444"/>
      <c r="BV444" s="70">
        <v>59.122999999999998</v>
      </c>
      <c r="BW444" s="70">
        <v>0</v>
      </c>
      <c r="BX444" s="70">
        <v>0</v>
      </c>
      <c r="BY444" s="70">
        <v>0</v>
      </c>
      <c r="BZ444" s="70">
        <v>0</v>
      </c>
      <c r="CA444" s="70">
        <v>0</v>
      </c>
      <c r="CB444" s="70">
        <v>0</v>
      </c>
      <c r="CC444" s="70">
        <v>0</v>
      </c>
      <c r="CD444" s="70">
        <v>0</v>
      </c>
    </row>
    <row r="445" spans="1:82">
      <c r="A445" s="70" t="s">
        <v>2210</v>
      </c>
      <c r="B445" s="70">
        <v>221</v>
      </c>
      <c r="C445" s="70">
        <v>17</v>
      </c>
      <c r="D445" s="70">
        <v>13</v>
      </c>
      <c r="E445" s="70">
        <v>2020</v>
      </c>
      <c r="F445" s="70" t="s">
        <v>159</v>
      </c>
      <c r="G445" s="1064" t="s">
        <v>2193</v>
      </c>
      <c r="H445" s="70" t="s">
        <v>2194</v>
      </c>
      <c r="I445" s="148"/>
      <c r="J445" s="71">
        <v>42.513250860474173</v>
      </c>
      <c r="K445" s="71">
        <v>1.4264082500636761</v>
      </c>
      <c r="L445" s="71">
        <v>3.8697973176919835</v>
      </c>
      <c r="M445" s="71">
        <v>53.285941228509209</v>
      </c>
      <c r="N445" s="71">
        <v>62.314262057956157</v>
      </c>
      <c r="O445" s="71">
        <v>42.922134114256096</v>
      </c>
      <c r="P445" s="71">
        <v>29.677785120836351</v>
      </c>
      <c r="Q445" s="71">
        <v>3.6053892751205501</v>
      </c>
      <c r="R445" s="71">
        <v>0</v>
      </c>
      <c r="S445" s="71">
        <v>8.2236392413674384</v>
      </c>
      <c r="T445" s="72"/>
      <c r="U445" s="71">
        <v>7485000</v>
      </c>
      <c r="V445" s="71">
        <v>932</v>
      </c>
      <c r="W445" s="71">
        <v>56</v>
      </c>
      <c r="X445" s="71">
        <v>19096</v>
      </c>
      <c r="Y445" s="71">
        <v>26421</v>
      </c>
      <c r="Z445" s="71">
        <v>30671</v>
      </c>
      <c r="AA445" s="71">
        <v>6550</v>
      </c>
      <c r="AB445" s="71">
        <v>61149</v>
      </c>
      <c r="AC445" s="71">
        <v>0</v>
      </c>
      <c r="AD445" s="71">
        <v>8.2236392413674384</v>
      </c>
      <c r="AE445" s="72"/>
      <c r="AF445" s="71">
        <v>54319302.6230077</v>
      </c>
      <c r="AG445" s="71">
        <v>1159297.004636039</v>
      </c>
      <c r="AH445" s="71">
        <v>893704.59281551233</v>
      </c>
      <c r="AI445" s="71">
        <v>104381140.61275327</v>
      </c>
      <c r="AJ445" s="71">
        <v>117510453.28071231</v>
      </c>
      <c r="AK445" s="71"/>
      <c r="AL445" s="71"/>
      <c r="AM445" s="71">
        <v>7980623.8795598513</v>
      </c>
      <c r="AN445" s="71"/>
      <c r="AO445" s="71"/>
      <c r="AP445" s="71">
        <v>286244521.99348474</v>
      </c>
      <c r="AQ445" s="72"/>
      <c r="AR445" s="71">
        <v>1580</v>
      </c>
      <c r="AS445" s="71">
        <v>279</v>
      </c>
      <c r="AT445" s="71">
        <v>0</v>
      </c>
      <c r="AU445" s="71">
        <v>0</v>
      </c>
      <c r="AV445" s="71">
        <v>0</v>
      </c>
      <c r="AW445" s="71">
        <v>0</v>
      </c>
      <c r="AX445" s="71"/>
      <c r="AY445" s="72"/>
      <c r="AZ445" s="71">
        <v>6011.5</v>
      </c>
      <c r="BA445" s="71">
        <v>26282.000000000011</v>
      </c>
      <c r="BB445" s="71">
        <v>0</v>
      </c>
      <c r="BC445" s="71">
        <v>0</v>
      </c>
      <c r="BD445" s="71">
        <v>0</v>
      </c>
      <c r="BE445" s="71">
        <v>0</v>
      </c>
      <c r="BF445" s="71"/>
      <c r="BG445" s="72"/>
      <c r="BH445" s="71">
        <v>0</v>
      </c>
      <c r="BI445" s="71">
        <v>0</v>
      </c>
      <c r="BJ445" s="71">
        <v>52.332000000000001</v>
      </c>
      <c r="BK445" s="71">
        <v>0</v>
      </c>
      <c r="BL445" s="71">
        <v>7.7050000000000001</v>
      </c>
      <c r="BM445" s="71">
        <v>0</v>
      </c>
      <c r="BN445" s="72"/>
      <c r="BO445" s="71">
        <v>0</v>
      </c>
      <c r="BP445" s="71">
        <v>0</v>
      </c>
      <c r="BQ445" s="71">
        <v>6</v>
      </c>
      <c r="BR445" s="71">
        <v>0</v>
      </c>
      <c r="BS445" s="71">
        <v>4</v>
      </c>
      <c r="BT445" s="71">
        <v>0</v>
      </c>
      <c r="BU445"/>
      <c r="BV445" s="70">
        <v>60.036999999999999</v>
      </c>
      <c r="BW445" s="70">
        <v>0</v>
      </c>
      <c r="BX445" s="70">
        <v>0</v>
      </c>
      <c r="BY445" s="70">
        <v>0</v>
      </c>
      <c r="BZ445" s="70">
        <v>0</v>
      </c>
      <c r="CA445" s="70">
        <v>0</v>
      </c>
      <c r="CB445" s="70">
        <v>0</v>
      </c>
      <c r="CC445" s="70">
        <v>0</v>
      </c>
      <c r="CD445" s="70">
        <v>0</v>
      </c>
    </row>
    <row r="446" spans="1:82">
      <c r="A446" s="70" t="s">
        <v>2211</v>
      </c>
      <c r="B446" s="70">
        <v>221</v>
      </c>
      <c r="C446" s="70">
        <v>18</v>
      </c>
      <c r="D446" s="70">
        <v>13</v>
      </c>
      <c r="E446" s="70">
        <v>2021</v>
      </c>
      <c r="F446" s="70" t="s">
        <v>160</v>
      </c>
      <c r="G446" s="70" t="s">
        <v>2193</v>
      </c>
      <c r="H446" s="70" t="s">
        <v>2194</v>
      </c>
      <c r="I446" s="148"/>
      <c r="J446" s="71">
        <v>45.007294523566955</v>
      </c>
      <c r="K446" s="71">
        <v>1.536732791217075</v>
      </c>
      <c r="L446" s="71">
        <v>3.7019930030503887</v>
      </c>
      <c r="M446" s="71">
        <v>53.922146671506596</v>
      </c>
      <c r="N446" s="71">
        <v>51.502528880867366</v>
      </c>
      <c r="O446" s="71">
        <v>41.645275980135182</v>
      </c>
      <c r="P446" s="71">
        <v>30.946421944842122</v>
      </c>
      <c r="Q446" s="71">
        <v>3.5217351568911499</v>
      </c>
      <c r="R446" s="71">
        <v>0</v>
      </c>
      <c r="S446" s="71">
        <v>7.529832464542717</v>
      </c>
      <c r="T446" s="72"/>
      <c r="U446" s="71">
        <v>9407130</v>
      </c>
      <c r="V446" s="71">
        <v>932</v>
      </c>
      <c r="W446" s="71">
        <v>56</v>
      </c>
      <c r="X446" s="71">
        <v>19096</v>
      </c>
      <c r="Y446" s="71">
        <v>26412</v>
      </c>
      <c r="Z446" s="71">
        <v>30641</v>
      </c>
      <c r="AA446" s="71">
        <v>6660</v>
      </c>
      <c r="AB446" s="71">
        <v>60317</v>
      </c>
      <c r="AC446" s="71">
        <v>0</v>
      </c>
      <c r="AD446" s="71">
        <v>7.529832464542717</v>
      </c>
      <c r="AE446" s="72"/>
      <c r="AF446" s="71">
        <v>63929584.911478408</v>
      </c>
      <c r="AG446" s="71">
        <v>1353505.5234085643</v>
      </c>
      <c r="AH446" s="71">
        <v>791757.14688567619</v>
      </c>
      <c r="AI446" s="71">
        <v>119326260.62853488</v>
      </c>
      <c r="AJ446" s="71">
        <v>107188972.0643173</v>
      </c>
      <c r="AK446" s="71">
        <v>0</v>
      </c>
      <c r="AL446" s="71">
        <v>0</v>
      </c>
      <c r="AM446" s="71">
        <v>7917443.9209032496</v>
      </c>
      <c r="AN446" s="71">
        <v>0</v>
      </c>
      <c r="AO446" s="71">
        <v>0</v>
      </c>
      <c r="AP446" s="71">
        <v>300507524.19552809</v>
      </c>
      <c r="AQ446" s="72"/>
      <c r="AR446" s="71">
        <v>1644</v>
      </c>
      <c r="AS446" s="71">
        <v>280</v>
      </c>
      <c r="AT446" s="71">
        <v>0</v>
      </c>
      <c r="AU446" s="71">
        <v>0</v>
      </c>
      <c r="AV446" s="71">
        <v>0</v>
      </c>
      <c r="AW446" s="71">
        <v>0</v>
      </c>
      <c r="AX446" s="71"/>
      <c r="AY446" s="72"/>
      <c r="AZ446" s="71">
        <v>6431.5000000000018</v>
      </c>
      <c r="BA446" s="71">
        <v>26297.200000000019</v>
      </c>
      <c r="BB446" s="71">
        <v>0</v>
      </c>
      <c r="BC446" s="71">
        <v>0</v>
      </c>
      <c r="BD446" s="71">
        <v>0</v>
      </c>
      <c r="BE446" s="71">
        <v>0</v>
      </c>
      <c r="BF446" s="71"/>
      <c r="BG446" s="72"/>
      <c r="BH446" s="71">
        <v>0</v>
      </c>
      <c r="BI446" s="71">
        <v>0</v>
      </c>
      <c r="BJ446" s="71">
        <v>56.731999999999999</v>
      </c>
      <c r="BK446" s="71">
        <v>0</v>
      </c>
      <c r="BL446" s="71">
        <v>5.9960000000000004</v>
      </c>
      <c r="BM446" s="71">
        <v>0</v>
      </c>
      <c r="BN446" s="72"/>
      <c r="BO446" s="71">
        <v>0</v>
      </c>
      <c r="BP446" s="71">
        <v>0</v>
      </c>
      <c r="BQ446" s="71">
        <v>6</v>
      </c>
      <c r="BR446" s="71">
        <v>0</v>
      </c>
      <c r="BS446" s="71">
        <v>3</v>
      </c>
      <c r="BT446" s="71">
        <v>0</v>
      </c>
      <c r="BU446"/>
      <c r="BV446" s="70">
        <v>62.728000000000002</v>
      </c>
      <c r="BW446" s="70">
        <v>0</v>
      </c>
      <c r="BX446" s="70">
        <v>0</v>
      </c>
      <c r="BY446" s="70">
        <v>0</v>
      </c>
      <c r="BZ446" s="70">
        <v>0</v>
      </c>
      <c r="CA446" s="70">
        <v>0</v>
      </c>
      <c r="CB446" s="70">
        <v>0</v>
      </c>
      <c r="CC446" s="70">
        <v>0</v>
      </c>
      <c r="CD446" s="70">
        <v>0</v>
      </c>
    </row>
    <row r="447" spans="1:82">
      <c r="A447" s="70" t="s">
        <v>2212</v>
      </c>
      <c r="B447" s="70">
        <v>221</v>
      </c>
      <c r="C447" s="70">
        <v>19</v>
      </c>
      <c r="D447" s="70">
        <v>13</v>
      </c>
      <c r="E447" s="70">
        <v>2022</v>
      </c>
      <c r="F447" s="70" t="s">
        <v>161</v>
      </c>
      <c r="G447" s="70" t="s">
        <v>2193</v>
      </c>
      <c r="H447" s="70" t="s">
        <v>2194</v>
      </c>
      <c r="I447" s="148"/>
      <c r="J447" s="71">
        <v>44.639521551301407</v>
      </c>
      <c r="K447" s="71">
        <v>1.5724679190613333</v>
      </c>
      <c r="L447" s="71">
        <v>3.4141983911853431</v>
      </c>
      <c r="M447" s="71">
        <v>58.103988364297912</v>
      </c>
      <c r="N447" s="71">
        <v>63.589827467913352</v>
      </c>
      <c r="O447" s="71">
        <v>43.722006954051238</v>
      </c>
      <c r="P447" s="71">
        <v>31.017235499787436</v>
      </c>
      <c r="Q447" s="71">
        <v>3.5107030579099701</v>
      </c>
      <c r="R447" s="71">
        <v>0</v>
      </c>
      <c r="S447" s="71">
        <v>8.5696864270377731</v>
      </c>
      <c r="T447" s="72"/>
      <c r="U447" s="71">
        <v>9696568</v>
      </c>
      <c r="V447" s="71">
        <v>932</v>
      </c>
      <c r="W447" s="71">
        <v>56</v>
      </c>
      <c r="X447" s="71">
        <v>19096</v>
      </c>
      <c r="Y447" s="71">
        <v>26510</v>
      </c>
      <c r="Z447" s="71">
        <v>30564</v>
      </c>
      <c r="AA447" s="71">
        <v>6777</v>
      </c>
      <c r="AB447" s="71">
        <v>59635</v>
      </c>
      <c r="AC447" s="71">
        <v>0</v>
      </c>
      <c r="AD447" s="71">
        <v>8.5696864270377731</v>
      </c>
      <c r="AE447" s="72"/>
      <c r="AF447" s="71">
        <v>54978521.588776201</v>
      </c>
      <c r="AG447" s="71">
        <v>1398586.3230848357</v>
      </c>
      <c r="AH447" s="71">
        <v>857947.45622001076</v>
      </c>
      <c r="AI447" s="71">
        <v>114414812.47909604</v>
      </c>
      <c r="AJ447" s="71">
        <v>124187970.47243518</v>
      </c>
      <c r="AK447" s="71">
        <v>0</v>
      </c>
      <c r="AL447" s="71">
        <v>0</v>
      </c>
      <c r="AM447" s="71">
        <v>7700506.2019683365</v>
      </c>
      <c r="AN447" s="71">
        <v>0</v>
      </c>
      <c r="AO447" s="71">
        <v>0</v>
      </c>
      <c r="AP447" s="71">
        <v>303538344.52158058</v>
      </c>
      <c r="AQ447" s="72"/>
      <c r="AR447" s="71">
        <v>1717</v>
      </c>
      <c r="AS447" s="71">
        <v>284</v>
      </c>
      <c r="AT447" s="71">
        <v>0</v>
      </c>
      <c r="AU447" s="71">
        <v>0</v>
      </c>
      <c r="AV447" s="71">
        <v>0</v>
      </c>
      <c r="AW447" s="71">
        <v>0</v>
      </c>
      <c r="AX447" s="71"/>
      <c r="AY447" s="72"/>
      <c r="AZ447" s="71">
        <v>6873.1000000000295</v>
      </c>
      <c r="BA447" s="71">
        <v>27363.000000000015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2213</v>
      </c>
      <c r="B448" s="70">
        <v>221</v>
      </c>
      <c r="C448" s="70">
        <v>20</v>
      </c>
      <c r="D448" s="70">
        <v>13</v>
      </c>
      <c r="E448" s="70">
        <v>2023</v>
      </c>
      <c r="F448" s="70" t="s">
        <v>1539</v>
      </c>
      <c r="G448" s="70" t="s">
        <v>2193</v>
      </c>
      <c r="H448" s="70" t="s">
        <v>2194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1768</v>
      </c>
      <c r="AS448" s="71">
        <v>284</v>
      </c>
      <c r="AT448" s="71">
        <v>0</v>
      </c>
      <c r="AU448" s="71">
        <v>0</v>
      </c>
      <c r="AV448" s="71">
        <v>0</v>
      </c>
      <c r="AW448" s="71">
        <v>0</v>
      </c>
      <c r="AX448" s="71"/>
      <c r="AY448" s="72"/>
      <c r="AZ448" s="71">
        <v>7171.400000000026</v>
      </c>
      <c r="BA448" s="71">
        <v>27362.800000000014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2214</v>
      </c>
      <c r="B449" s="70">
        <v>221</v>
      </c>
      <c r="C449" s="70">
        <v>21</v>
      </c>
      <c r="D449" s="70">
        <v>13</v>
      </c>
      <c r="E449" s="70">
        <v>2024</v>
      </c>
      <c r="F449" s="70" t="s">
        <v>1554</v>
      </c>
      <c r="G449" s="70" t="s">
        <v>2193</v>
      </c>
      <c r="H449" s="70" t="s">
        <v>2194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2215</v>
      </c>
      <c r="B450" s="70">
        <v>290</v>
      </c>
      <c r="C450" s="70">
        <v>1</v>
      </c>
      <c r="D450" s="70">
        <v>18</v>
      </c>
      <c r="E450" s="70">
        <v>1990</v>
      </c>
      <c r="F450" s="70" t="s">
        <v>787</v>
      </c>
      <c r="G450" s="70" t="s">
        <v>2216</v>
      </c>
      <c r="H450" s="70" t="s">
        <v>2217</v>
      </c>
      <c r="I450" s="148"/>
      <c r="J450" s="71">
        <v>321.96179267385321</v>
      </c>
      <c r="K450" s="71">
        <v>8.9545811373422683</v>
      </c>
      <c r="L450" s="71">
        <v>43.415029588487698</v>
      </c>
      <c r="M450" s="71">
        <v>49.062349207584099</v>
      </c>
      <c r="N450" s="71">
        <v>48.618143504512403</v>
      </c>
      <c r="O450" s="71">
        <v>45.087461120509417</v>
      </c>
      <c r="P450" s="71">
        <v>72.76026705143002</v>
      </c>
      <c r="Q450" s="71">
        <v>3.9682549411290799</v>
      </c>
      <c r="R450" s="71">
        <v>45.865880174012098</v>
      </c>
      <c r="S450" s="71">
        <v>3.6117402338937139</v>
      </c>
      <c r="T450" s="72"/>
      <c r="U450" s="71">
        <v>11125519</v>
      </c>
      <c r="V450" s="71">
        <v>3037</v>
      </c>
      <c r="W450" s="71">
        <v>472</v>
      </c>
      <c r="X450" s="71">
        <v>19023</v>
      </c>
      <c r="Y450" s="71">
        <v>20976</v>
      </c>
      <c r="Z450" s="71">
        <v>18545</v>
      </c>
      <c r="AA450" s="71">
        <v>17667</v>
      </c>
      <c r="AB450" s="71">
        <v>64431</v>
      </c>
      <c r="AC450" s="71">
        <v>7944053</v>
      </c>
      <c r="AD450" s="71">
        <v>3.6117402338937139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2218</v>
      </c>
      <c r="B451" s="70">
        <v>291</v>
      </c>
      <c r="C451" s="70">
        <v>2</v>
      </c>
      <c r="D451" s="70">
        <v>18</v>
      </c>
      <c r="E451" s="70">
        <v>2005</v>
      </c>
      <c r="F451" s="70" t="s">
        <v>789</v>
      </c>
      <c r="G451" s="70" t="s">
        <v>2216</v>
      </c>
      <c r="H451" s="70" t="s">
        <v>2217</v>
      </c>
      <c r="I451" s="148"/>
      <c r="J451" s="71">
        <v>234.3753551848946</v>
      </c>
      <c r="K451" s="71">
        <v>6.5690914674789056</v>
      </c>
      <c r="L451" s="71">
        <v>41.130396343336521</v>
      </c>
      <c r="M451" s="71">
        <v>88.737885089805843</v>
      </c>
      <c r="N451" s="71">
        <v>67.67651985012904</v>
      </c>
      <c r="O451" s="71">
        <v>71.744612192493392</v>
      </c>
      <c r="P451" s="71">
        <v>74.605251805195692</v>
      </c>
      <c r="Q451" s="71">
        <v>3.8248941987265801</v>
      </c>
      <c r="R451" s="71">
        <v>13.19637117642408</v>
      </c>
      <c r="S451" s="71">
        <v>8.7370967620944189</v>
      </c>
      <c r="T451" s="72"/>
      <c r="U451" s="71">
        <v>10051838</v>
      </c>
      <c r="V451" s="71">
        <v>2832</v>
      </c>
      <c r="W451" s="71">
        <v>402</v>
      </c>
      <c r="X451" s="71">
        <v>18359</v>
      </c>
      <c r="Y451" s="71">
        <v>26667</v>
      </c>
      <c r="Z451" s="71">
        <v>34148</v>
      </c>
      <c r="AA451" s="71">
        <v>14836</v>
      </c>
      <c r="AB451" s="71">
        <v>64923</v>
      </c>
      <c r="AC451" s="71">
        <v>2333505</v>
      </c>
      <c r="AD451" s="71">
        <v>8.7370967620944189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2219</v>
      </c>
      <c r="B452" s="70">
        <v>292</v>
      </c>
      <c r="C452" s="70">
        <v>3</v>
      </c>
      <c r="D452" s="70">
        <v>18</v>
      </c>
      <c r="E452" s="70">
        <v>2006</v>
      </c>
      <c r="F452" s="70" t="s">
        <v>790</v>
      </c>
      <c r="G452" s="70" t="s">
        <v>2216</v>
      </c>
      <c r="H452" s="70" t="s">
        <v>2217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2220</v>
      </c>
      <c r="B453" s="70">
        <v>293</v>
      </c>
      <c r="C453" s="70">
        <v>4</v>
      </c>
      <c r="D453" s="70">
        <v>18</v>
      </c>
      <c r="E453" s="70">
        <v>2007</v>
      </c>
      <c r="F453" s="70" t="s">
        <v>791</v>
      </c>
      <c r="G453" s="70" t="s">
        <v>2216</v>
      </c>
      <c r="H453" s="70" t="s">
        <v>2217</v>
      </c>
      <c r="I453" s="148"/>
      <c r="J453" s="71">
        <v>261.00952108540872</v>
      </c>
      <c r="K453" s="71">
        <v>6.8349548803653724</v>
      </c>
      <c r="L453" s="71">
        <v>39.914781206899143</v>
      </c>
      <c r="M453" s="71">
        <v>77.236163277880109</v>
      </c>
      <c r="N453" s="71">
        <v>74.742192931364144</v>
      </c>
      <c r="O453" s="71">
        <v>70.338749715497713</v>
      </c>
      <c r="P453" s="71">
        <v>73.931927419594345</v>
      </c>
      <c r="Q453" s="71">
        <v>4.00983231941008</v>
      </c>
      <c r="R453" s="71">
        <v>12.704536130603559</v>
      </c>
      <c r="S453" s="71">
        <v>9.8189906817413029</v>
      </c>
      <c r="T453" s="72"/>
      <c r="U453" s="71">
        <v>12506221</v>
      </c>
      <c r="V453" s="71">
        <v>3069</v>
      </c>
      <c r="W453" s="71">
        <v>445</v>
      </c>
      <c r="X453" s="71">
        <v>19978</v>
      </c>
      <c r="Y453" s="71">
        <v>27063</v>
      </c>
      <c r="Z453" s="71">
        <v>34803</v>
      </c>
      <c r="AA453" s="71">
        <v>14478</v>
      </c>
      <c r="AB453" s="71">
        <v>64463</v>
      </c>
      <c r="AC453" s="71">
        <v>2310993</v>
      </c>
      <c r="AD453" s="71">
        <v>9.8189906817413029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2221</v>
      </c>
      <c r="B454" s="70">
        <v>294</v>
      </c>
      <c r="C454" s="70">
        <v>5</v>
      </c>
      <c r="D454" s="70">
        <v>18</v>
      </c>
      <c r="E454" s="70">
        <v>2008</v>
      </c>
      <c r="F454" s="70" t="s">
        <v>792</v>
      </c>
      <c r="G454" s="70" t="s">
        <v>2216</v>
      </c>
      <c r="H454" s="70" t="s">
        <v>2217</v>
      </c>
      <c r="I454" s="148"/>
      <c r="J454" s="71">
        <v>268.7000812210124</v>
      </c>
      <c r="K454" s="71">
        <v>5.0507655744779756</v>
      </c>
      <c r="L454" s="71">
        <v>35.303803976807203</v>
      </c>
      <c r="M454" s="71">
        <v>81.018022074801848</v>
      </c>
      <c r="N454" s="71">
        <v>63.826359045505022</v>
      </c>
      <c r="O454" s="71">
        <v>68.402774667916347</v>
      </c>
      <c r="P454" s="71">
        <v>72.108338552336477</v>
      </c>
      <c r="Q454" s="71">
        <v>3.94714945882393</v>
      </c>
      <c r="R454" s="71">
        <v>12.381145330179679</v>
      </c>
      <c r="S454" s="71">
        <v>8.4163712525168588</v>
      </c>
      <c r="T454" s="72"/>
      <c r="U454" s="71">
        <v>13896767</v>
      </c>
      <c r="V454" s="71">
        <v>3069</v>
      </c>
      <c r="W454" s="71">
        <v>445</v>
      </c>
      <c r="X454" s="71">
        <v>19978</v>
      </c>
      <c r="Y454" s="71">
        <v>27340</v>
      </c>
      <c r="Z454" s="71">
        <v>35033</v>
      </c>
      <c r="AA454" s="71">
        <v>14137</v>
      </c>
      <c r="AB454" s="71">
        <v>64499</v>
      </c>
      <c r="AC454" s="71">
        <v>2338628</v>
      </c>
      <c r="AD454" s="71">
        <v>8.4163712525168588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2222</v>
      </c>
      <c r="B455" s="70">
        <v>295</v>
      </c>
      <c r="C455" s="70">
        <v>6</v>
      </c>
      <c r="D455" s="70">
        <v>18</v>
      </c>
      <c r="E455" s="70">
        <v>2009</v>
      </c>
      <c r="F455" s="70" t="s">
        <v>176</v>
      </c>
      <c r="G455" s="70" t="s">
        <v>2216</v>
      </c>
      <c r="H455" s="70" t="s">
        <v>2217</v>
      </c>
      <c r="I455" s="148"/>
      <c r="J455" s="71">
        <v>290.34659021525738</v>
      </c>
      <c r="K455" s="71">
        <v>4.8133909973353184</v>
      </c>
      <c r="L455" s="71">
        <v>50.893897739324892</v>
      </c>
      <c r="M455" s="71">
        <v>81.065518294521212</v>
      </c>
      <c r="N455" s="71">
        <v>61.655261070308967</v>
      </c>
      <c r="O455" s="71">
        <v>69.830453916625487</v>
      </c>
      <c r="P455" s="71">
        <v>69.255320427724499</v>
      </c>
      <c r="Q455" s="71">
        <v>3.7605293981504802</v>
      </c>
      <c r="R455" s="71">
        <v>12.099851387952169</v>
      </c>
      <c r="S455" s="71">
        <v>5.9371008165207337</v>
      </c>
      <c r="T455" s="72"/>
      <c r="U455" s="71">
        <v>13328256</v>
      </c>
      <c r="V455" s="71">
        <v>2645</v>
      </c>
      <c r="W455" s="71">
        <v>873</v>
      </c>
      <c r="X455" s="71">
        <v>20872</v>
      </c>
      <c r="Y455" s="71">
        <v>27608</v>
      </c>
      <c r="Z455" s="71">
        <v>35301</v>
      </c>
      <c r="AA455" s="71">
        <v>13939</v>
      </c>
      <c r="AB455" s="71">
        <v>64506</v>
      </c>
      <c r="AC455" s="71">
        <v>2229684</v>
      </c>
      <c r="AD455" s="71">
        <v>5.9371008165207337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715.08399999999995</v>
      </c>
      <c r="BK455" s="71">
        <v>0</v>
      </c>
      <c r="BL455" s="71">
        <v>0</v>
      </c>
      <c r="BM455" s="71">
        <v>0</v>
      </c>
      <c r="BN455" s="72"/>
      <c r="BO455" s="71">
        <v>0</v>
      </c>
      <c r="BP455" s="71">
        <v>0</v>
      </c>
      <c r="BQ455" s="71">
        <v>11</v>
      </c>
      <c r="BR455" s="71">
        <v>0</v>
      </c>
      <c r="BS455" s="71">
        <v>0</v>
      </c>
      <c r="BT455" s="71">
        <v>0</v>
      </c>
      <c r="BU455"/>
      <c r="BV455" s="70">
        <v>715.08399999999995</v>
      </c>
      <c r="BW455" s="70">
        <v>0</v>
      </c>
      <c r="BX455" s="70">
        <v>0</v>
      </c>
      <c r="BY455" s="70">
        <v>0</v>
      </c>
      <c r="BZ455" s="70">
        <v>0</v>
      </c>
      <c r="CA455" s="70">
        <v>0</v>
      </c>
      <c r="CB455" s="70">
        <v>0</v>
      </c>
      <c r="CC455" s="70">
        <v>0</v>
      </c>
      <c r="CD455" s="70">
        <v>0</v>
      </c>
    </row>
    <row r="456" spans="1:82">
      <c r="A456" s="70" t="s">
        <v>2223</v>
      </c>
      <c r="B456" s="70">
        <v>296</v>
      </c>
      <c r="C456" s="70">
        <v>7</v>
      </c>
      <c r="D456" s="70">
        <v>18</v>
      </c>
      <c r="E456" s="70">
        <v>2010</v>
      </c>
      <c r="F456" s="70" t="s">
        <v>177</v>
      </c>
      <c r="G456" s="70" t="s">
        <v>2216</v>
      </c>
      <c r="H456" s="70" t="s">
        <v>2217</v>
      </c>
      <c r="I456" s="148"/>
      <c r="J456" s="71">
        <v>277.26251392608339</v>
      </c>
      <c r="K456" s="71">
        <v>5.2616273093629466</v>
      </c>
      <c r="L456" s="71">
        <v>46.202164606910088</v>
      </c>
      <c r="M456" s="71">
        <v>86.554466892749033</v>
      </c>
      <c r="N456" s="71">
        <v>74.940970545772487</v>
      </c>
      <c r="O456" s="71">
        <v>69.917017460779732</v>
      </c>
      <c r="P456" s="71">
        <v>69.964176562134924</v>
      </c>
      <c r="Q456" s="71">
        <v>3.9059833080390902</v>
      </c>
      <c r="R456" s="71">
        <v>13.06818267869911</v>
      </c>
      <c r="S456" s="71">
        <v>9.2145042107239146</v>
      </c>
      <c r="T456" s="72"/>
      <c r="U456" s="71">
        <v>13524836</v>
      </c>
      <c r="V456" s="71">
        <v>2645</v>
      </c>
      <c r="W456" s="71">
        <v>873</v>
      </c>
      <c r="X456" s="71">
        <v>20872</v>
      </c>
      <c r="Y456" s="71">
        <v>27758</v>
      </c>
      <c r="Z456" s="71">
        <v>35509</v>
      </c>
      <c r="AA456" s="71">
        <v>13730</v>
      </c>
      <c r="AB456" s="71">
        <v>64202</v>
      </c>
      <c r="AC456" s="71">
        <v>2282078</v>
      </c>
      <c r="AD456" s="71">
        <v>9.2145042107239146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686.30899999999997</v>
      </c>
      <c r="BK456" s="71">
        <v>0</v>
      </c>
      <c r="BL456" s="71">
        <v>0</v>
      </c>
      <c r="BM456" s="71">
        <v>0</v>
      </c>
      <c r="BN456" s="72"/>
      <c r="BO456" s="71">
        <v>0</v>
      </c>
      <c r="BP456" s="71">
        <v>0</v>
      </c>
      <c r="BQ456" s="71">
        <v>10</v>
      </c>
      <c r="BR456" s="71">
        <v>0</v>
      </c>
      <c r="BS456" s="71">
        <v>0</v>
      </c>
      <c r="BT456" s="71">
        <v>0</v>
      </c>
      <c r="BU456"/>
      <c r="BV456" s="70">
        <v>686.30899999999997</v>
      </c>
      <c r="BW456" s="70">
        <v>0</v>
      </c>
      <c r="BX456" s="70">
        <v>0</v>
      </c>
      <c r="BY456" s="70">
        <v>0</v>
      </c>
      <c r="BZ456" s="70">
        <v>0</v>
      </c>
      <c r="CA456" s="70">
        <v>0</v>
      </c>
      <c r="CB456" s="70">
        <v>0</v>
      </c>
      <c r="CC456" s="70">
        <v>0</v>
      </c>
      <c r="CD456" s="70">
        <v>0</v>
      </c>
    </row>
    <row r="457" spans="1:82">
      <c r="A457" s="70" t="s">
        <v>2224</v>
      </c>
      <c r="B457" s="70">
        <v>297</v>
      </c>
      <c r="C457" s="70">
        <v>8</v>
      </c>
      <c r="D457" s="70">
        <v>18</v>
      </c>
      <c r="E457" s="70">
        <v>2011</v>
      </c>
      <c r="F457" s="70" t="s">
        <v>178</v>
      </c>
      <c r="G457" s="70" t="s">
        <v>2216</v>
      </c>
      <c r="H457" s="70" t="s">
        <v>2217</v>
      </c>
      <c r="I457" s="148"/>
      <c r="J457" s="71">
        <v>302.80119703567323</v>
      </c>
      <c r="K457" s="71">
        <v>6.4286540036421584</v>
      </c>
      <c r="L457" s="71">
        <v>47.21330652889516</v>
      </c>
      <c r="M457" s="71">
        <v>115.2705925892611</v>
      </c>
      <c r="N457" s="71">
        <v>95.662456390059702</v>
      </c>
      <c r="O457" s="71">
        <v>69.575081516949638</v>
      </c>
      <c r="P457" s="71">
        <v>66.848715585251782</v>
      </c>
      <c r="Q457" s="71">
        <v>4.4919622688095302</v>
      </c>
      <c r="R457" s="71">
        <v>13.000173367596711</v>
      </c>
      <c r="S457" s="71">
        <v>6.0065348279590074</v>
      </c>
      <c r="T457" s="72"/>
      <c r="U457" s="71">
        <v>13446061</v>
      </c>
      <c r="V457" s="71">
        <v>2645</v>
      </c>
      <c r="W457" s="71">
        <v>873</v>
      </c>
      <c r="X457" s="71">
        <v>20872</v>
      </c>
      <c r="Y457" s="71">
        <v>28027</v>
      </c>
      <c r="Z457" s="71">
        <v>36103</v>
      </c>
      <c r="AA457" s="71">
        <v>13509</v>
      </c>
      <c r="AB457" s="71">
        <v>64009</v>
      </c>
      <c r="AC457" s="71">
        <v>2266447</v>
      </c>
      <c r="AD457" s="71">
        <v>6.0065348279590074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749.59100000000001</v>
      </c>
      <c r="BK457" s="71">
        <v>0</v>
      </c>
      <c r="BL457" s="71">
        <v>0</v>
      </c>
      <c r="BM457" s="71">
        <v>0</v>
      </c>
      <c r="BN457" s="72"/>
      <c r="BO457" s="71">
        <v>0</v>
      </c>
      <c r="BP457" s="71">
        <v>0</v>
      </c>
      <c r="BQ457" s="71">
        <v>11</v>
      </c>
      <c r="BR457" s="71">
        <v>0</v>
      </c>
      <c r="BS457" s="71">
        <v>0</v>
      </c>
      <c r="BT457" s="71">
        <v>0</v>
      </c>
      <c r="BU457"/>
      <c r="BV457" s="70">
        <v>749.59100000000001</v>
      </c>
      <c r="BW457" s="70">
        <v>0</v>
      </c>
      <c r="BX457" s="70">
        <v>0</v>
      </c>
      <c r="BY457" s="70">
        <v>0</v>
      </c>
      <c r="BZ457" s="70">
        <v>0</v>
      </c>
      <c r="CA457" s="70">
        <v>0</v>
      </c>
      <c r="CB457" s="70">
        <v>0</v>
      </c>
      <c r="CC457" s="70">
        <v>0</v>
      </c>
      <c r="CD457" s="70">
        <v>0</v>
      </c>
    </row>
    <row r="458" spans="1:82">
      <c r="A458" s="70" t="s">
        <v>2225</v>
      </c>
      <c r="B458" s="70">
        <v>298</v>
      </c>
      <c r="C458" s="70">
        <v>9</v>
      </c>
      <c r="D458" s="70">
        <v>18</v>
      </c>
      <c r="E458" s="70">
        <v>2012</v>
      </c>
      <c r="F458" s="70" t="s">
        <v>179</v>
      </c>
      <c r="G458" s="70" t="s">
        <v>2216</v>
      </c>
      <c r="H458" s="70" t="s">
        <v>2217</v>
      </c>
      <c r="I458" s="148"/>
      <c r="J458" s="71">
        <v>281.20488506841423</v>
      </c>
      <c r="K458" s="71">
        <v>6.2377702894234606</v>
      </c>
      <c r="L458" s="71">
        <v>47.109372881743781</v>
      </c>
      <c r="M458" s="71">
        <v>128.17122518105671</v>
      </c>
      <c r="N458" s="71">
        <v>98.964339007566778</v>
      </c>
      <c r="O458" s="71">
        <v>70.170938156855058</v>
      </c>
      <c r="P458" s="71">
        <v>66.457676778125048</v>
      </c>
      <c r="Q458" s="71">
        <v>4.8495468856188104</v>
      </c>
      <c r="R458" s="71">
        <v>13.55902660754626</v>
      </c>
      <c r="S458" s="71">
        <v>4.0390100539344083</v>
      </c>
      <c r="T458" s="72"/>
      <c r="U458" s="71">
        <v>13116472</v>
      </c>
      <c r="V458" s="71">
        <v>2645</v>
      </c>
      <c r="W458" s="71">
        <v>873</v>
      </c>
      <c r="X458" s="71">
        <v>20872</v>
      </c>
      <c r="Y458" s="71">
        <v>28172</v>
      </c>
      <c r="Z458" s="71">
        <v>36701</v>
      </c>
      <c r="AA458" s="71">
        <v>13354</v>
      </c>
      <c r="AB458" s="71">
        <v>63604</v>
      </c>
      <c r="AC458" s="71">
        <v>2302651</v>
      </c>
      <c r="AD458" s="71">
        <v>4.0390100539344083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863.62599999999998</v>
      </c>
      <c r="BK458" s="71">
        <v>0</v>
      </c>
      <c r="BL458" s="71">
        <v>0</v>
      </c>
      <c r="BM458" s="71">
        <v>0</v>
      </c>
      <c r="BN458" s="72"/>
      <c r="BO458" s="71">
        <v>0</v>
      </c>
      <c r="BP458" s="71">
        <v>0</v>
      </c>
      <c r="BQ458" s="71">
        <v>12</v>
      </c>
      <c r="BR458" s="71">
        <v>0</v>
      </c>
      <c r="BS458" s="71">
        <v>0</v>
      </c>
      <c r="BT458" s="71">
        <v>0</v>
      </c>
      <c r="BU458"/>
      <c r="BV458" s="70">
        <v>863.62599999999998</v>
      </c>
      <c r="BW458" s="70">
        <v>0</v>
      </c>
      <c r="BX458" s="70">
        <v>0</v>
      </c>
      <c r="BY458" s="70">
        <v>0</v>
      </c>
      <c r="BZ458" s="70">
        <v>0</v>
      </c>
      <c r="CA458" s="70">
        <v>0</v>
      </c>
      <c r="CB458" s="70">
        <v>0</v>
      </c>
      <c r="CC458" s="70">
        <v>0</v>
      </c>
      <c r="CD458" s="70">
        <v>0</v>
      </c>
    </row>
    <row r="459" spans="1:82">
      <c r="A459" s="70" t="s">
        <v>2226</v>
      </c>
      <c r="B459" s="70">
        <v>299</v>
      </c>
      <c r="C459" s="70">
        <v>10</v>
      </c>
      <c r="D459" s="70">
        <v>18</v>
      </c>
      <c r="E459" s="70">
        <v>2013</v>
      </c>
      <c r="F459" s="70" t="s">
        <v>180</v>
      </c>
      <c r="G459" s="70" t="s">
        <v>2216</v>
      </c>
      <c r="H459" s="70" t="s">
        <v>2217</v>
      </c>
      <c r="I459" s="148"/>
      <c r="J459" s="71">
        <v>362.07550470530072</v>
      </c>
      <c r="K459" s="71">
        <v>5.2253975328894278</v>
      </c>
      <c r="L459" s="71">
        <v>41.511935534055347</v>
      </c>
      <c r="M459" s="71">
        <v>110.55443261041511</v>
      </c>
      <c r="N459" s="71">
        <v>104.8299912841336</v>
      </c>
      <c r="O459" s="71">
        <v>68.165662625454672</v>
      </c>
      <c r="P459" s="71">
        <v>66.408367950982168</v>
      </c>
      <c r="Q459" s="71">
        <v>4.9265011213133203</v>
      </c>
      <c r="R459" s="71">
        <v>14.34916469760056</v>
      </c>
      <c r="S459" s="71">
        <v>3.2545896047477751</v>
      </c>
      <c r="T459" s="72"/>
      <c r="U459" s="71">
        <v>15365962</v>
      </c>
      <c r="V459" s="71">
        <v>2645</v>
      </c>
      <c r="W459" s="71">
        <v>873</v>
      </c>
      <c r="X459" s="71">
        <v>20872</v>
      </c>
      <c r="Y459" s="71">
        <v>28267</v>
      </c>
      <c r="Z459" s="71">
        <v>37244</v>
      </c>
      <c r="AA459" s="71">
        <v>13294</v>
      </c>
      <c r="AB459" s="71">
        <v>63687</v>
      </c>
      <c r="AC459" s="71">
        <v>2378687</v>
      </c>
      <c r="AD459" s="71">
        <v>3.2545896047477751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931.50400000000002</v>
      </c>
      <c r="BK459" s="71">
        <v>0</v>
      </c>
      <c r="BL459" s="71">
        <v>0</v>
      </c>
      <c r="BM459" s="71">
        <v>0</v>
      </c>
      <c r="BN459" s="72"/>
      <c r="BO459" s="71">
        <v>0</v>
      </c>
      <c r="BP459" s="71">
        <v>0</v>
      </c>
      <c r="BQ459" s="71">
        <v>13</v>
      </c>
      <c r="BR459" s="71">
        <v>0</v>
      </c>
      <c r="BS459" s="71">
        <v>0</v>
      </c>
      <c r="BT459" s="71">
        <v>0</v>
      </c>
      <c r="BU459"/>
      <c r="BV459" s="70">
        <v>931.50400000000002</v>
      </c>
      <c r="BW459" s="70">
        <v>0</v>
      </c>
      <c r="BX459" s="70">
        <v>0</v>
      </c>
      <c r="BY459" s="70">
        <v>0</v>
      </c>
      <c r="BZ459" s="70">
        <v>0</v>
      </c>
      <c r="CA459" s="70">
        <v>0</v>
      </c>
      <c r="CB459" s="70">
        <v>0</v>
      </c>
      <c r="CC459" s="70">
        <v>0</v>
      </c>
      <c r="CD459" s="70">
        <v>0</v>
      </c>
    </row>
    <row r="460" spans="1:82">
      <c r="A460" s="70" t="s">
        <v>2227</v>
      </c>
      <c r="B460" s="70">
        <v>300</v>
      </c>
      <c r="C460" s="70">
        <v>11</v>
      </c>
      <c r="D460" s="70">
        <v>18</v>
      </c>
      <c r="E460" s="70">
        <v>2014</v>
      </c>
      <c r="F460" s="70" t="s">
        <v>181</v>
      </c>
      <c r="G460" s="70" t="s">
        <v>2216</v>
      </c>
      <c r="H460" s="70" t="s">
        <v>2217</v>
      </c>
      <c r="I460" s="148"/>
      <c r="J460" s="71">
        <v>359.97646215815018</v>
      </c>
      <c r="K460" s="71">
        <v>5.283973105124371</v>
      </c>
      <c r="L460" s="71">
        <v>34.764365991735069</v>
      </c>
      <c r="M460" s="71">
        <v>107.2006939094008</v>
      </c>
      <c r="N460" s="71">
        <v>101.7672971289537</v>
      </c>
      <c r="O460" s="71">
        <v>65.728943196016672</v>
      </c>
      <c r="P460" s="71">
        <v>66.3016288898298</v>
      </c>
      <c r="Q460" s="71">
        <v>4.7014504667644399</v>
      </c>
      <c r="R460" s="71">
        <v>14.696764993800979</v>
      </c>
      <c r="S460" s="71">
        <v>2.7154295617998438</v>
      </c>
      <c r="T460" s="72"/>
      <c r="U460" s="71">
        <v>16186134</v>
      </c>
      <c r="V460" s="71">
        <v>2318</v>
      </c>
      <c r="W460" s="71">
        <v>864</v>
      </c>
      <c r="X460" s="71">
        <v>20915</v>
      </c>
      <c r="Y460" s="71">
        <v>28449</v>
      </c>
      <c r="Z460" s="71">
        <v>37824</v>
      </c>
      <c r="AA460" s="71">
        <v>13204</v>
      </c>
      <c r="AB460" s="71">
        <v>63347</v>
      </c>
      <c r="AC460" s="71">
        <v>2443970</v>
      </c>
      <c r="AD460" s="71">
        <v>2.7154295617998438</v>
      </c>
      <c r="AE460" s="72"/>
      <c r="AF460" s="71"/>
      <c r="AG460" s="71"/>
      <c r="AH460" s="71"/>
      <c r="AI460" s="71"/>
      <c r="AJ460" s="71"/>
      <c r="AK460" s="71"/>
      <c r="AL460" s="71"/>
      <c r="AM460" s="71"/>
      <c r="AN460" s="71"/>
      <c r="AO460" s="71"/>
      <c r="AP460" s="71"/>
      <c r="AQ460" s="72"/>
      <c r="AR460" s="71">
        <v>2022</v>
      </c>
      <c r="AS460" s="71">
        <v>429</v>
      </c>
      <c r="AT460" s="71">
        <v>0</v>
      </c>
      <c r="AU460" s="71">
        <v>0</v>
      </c>
      <c r="AV460" s="71">
        <v>0</v>
      </c>
      <c r="AW460" s="71">
        <v>0</v>
      </c>
      <c r="AX460" s="71"/>
      <c r="AY460" s="72"/>
      <c r="AZ460" s="71">
        <v>9165.405999999999</v>
      </c>
      <c r="BA460" s="71">
        <v>24884.7</v>
      </c>
      <c r="BB460" s="71">
        <v>0</v>
      </c>
      <c r="BC460" s="71">
        <v>0</v>
      </c>
      <c r="BD460" s="71">
        <v>0</v>
      </c>
      <c r="BE460" s="71">
        <v>0</v>
      </c>
      <c r="BF460" s="71"/>
      <c r="BG460" s="72"/>
      <c r="BH460" s="71">
        <v>0</v>
      </c>
      <c r="BI460" s="71">
        <v>0</v>
      </c>
      <c r="BJ460" s="71">
        <v>945.19899999999996</v>
      </c>
      <c r="BK460" s="71">
        <v>0</v>
      </c>
      <c r="BL460" s="71">
        <v>0</v>
      </c>
      <c r="BM460" s="71">
        <v>0</v>
      </c>
      <c r="BN460" s="72"/>
      <c r="BO460" s="71">
        <v>0</v>
      </c>
      <c r="BP460" s="71">
        <v>0</v>
      </c>
      <c r="BQ460" s="71">
        <v>13</v>
      </c>
      <c r="BR460" s="71">
        <v>0</v>
      </c>
      <c r="BS460" s="71">
        <v>0</v>
      </c>
      <c r="BT460" s="71">
        <v>0</v>
      </c>
      <c r="BU460"/>
      <c r="BV460" s="70">
        <v>945.19899999999996</v>
      </c>
      <c r="BW460" s="70">
        <v>0</v>
      </c>
      <c r="BX460" s="70">
        <v>0</v>
      </c>
      <c r="BY460" s="70">
        <v>0</v>
      </c>
      <c r="BZ460" s="70">
        <v>0</v>
      </c>
      <c r="CA460" s="70">
        <v>0</v>
      </c>
      <c r="CB460" s="70">
        <v>0</v>
      </c>
      <c r="CC460" s="70">
        <v>0</v>
      </c>
      <c r="CD460" s="70">
        <v>0</v>
      </c>
    </row>
    <row r="461" spans="1:82">
      <c r="A461" s="70" t="s">
        <v>2228</v>
      </c>
      <c r="B461" s="70">
        <v>301</v>
      </c>
      <c r="C461" s="70">
        <v>12</v>
      </c>
      <c r="D461" s="70">
        <v>18</v>
      </c>
      <c r="E461" s="70">
        <v>2015</v>
      </c>
      <c r="F461" s="70" t="s">
        <v>182</v>
      </c>
      <c r="G461" s="70" t="s">
        <v>2216</v>
      </c>
      <c r="H461" s="70" t="s">
        <v>2217</v>
      </c>
      <c r="I461" s="148"/>
      <c r="J461" s="71">
        <v>344.06973550191788</v>
      </c>
      <c r="K461" s="71">
        <v>4.9969236225579854</v>
      </c>
      <c r="L461" s="71">
        <v>40.783962372758701</v>
      </c>
      <c r="M461" s="71">
        <v>123.76488345706829</v>
      </c>
      <c r="N461" s="71">
        <v>88.862156120606571</v>
      </c>
      <c r="O461" s="71">
        <v>65.668675596711637</v>
      </c>
      <c r="P461" s="71">
        <v>65.946962058705509</v>
      </c>
      <c r="Q461" s="71">
        <v>4.5781505465641299</v>
      </c>
      <c r="R461" s="71">
        <v>14.00816946045069</v>
      </c>
      <c r="S461" s="71">
        <v>5.0463230643524666</v>
      </c>
      <c r="T461" s="72"/>
      <c r="U461" s="71">
        <v>17492746</v>
      </c>
      <c r="V461" s="71">
        <v>2318</v>
      </c>
      <c r="W461" s="71">
        <v>864</v>
      </c>
      <c r="X461" s="71">
        <v>20915</v>
      </c>
      <c r="Y461" s="71">
        <v>28528</v>
      </c>
      <c r="Z461" s="71">
        <v>38153</v>
      </c>
      <c r="AA461" s="71">
        <v>13123</v>
      </c>
      <c r="AB461" s="71">
        <v>63013</v>
      </c>
      <c r="AC461" s="71">
        <v>2394468</v>
      </c>
      <c r="AD461" s="71">
        <v>5.0463230643524666</v>
      </c>
      <c r="AE461" s="72"/>
      <c r="AF461" s="71">
        <v>295651839.20355368</v>
      </c>
      <c r="AG461" s="71">
        <v>3876417.45314707</v>
      </c>
      <c r="AH461" s="71">
        <v>5796234.3731256928</v>
      </c>
      <c r="AI461" s="71">
        <v>127219725.886608</v>
      </c>
      <c r="AJ461" s="71">
        <v>146070157.66971979</v>
      </c>
      <c r="AK461" s="71">
        <v>0</v>
      </c>
      <c r="AL461" s="71">
        <v>0</v>
      </c>
      <c r="AM461" s="71">
        <v>8635667.3204066269</v>
      </c>
      <c r="AN461" s="71">
        <v>0</v>
      </c>
      <c r="AO461" s="71">
        <v>0</v>
      </c>
      <c r="AP461" s="71">
        <v>587250041.9065609</v>
      </c>
      <c r="AQ461" s="72"/>
      <c r="AR461" s="71">
        <v>2166</v>
      </c>
      <c r="AS461" s="71">
        <v>574</v>
      </c>
      <c r="AT461" s="71">
        <v>0</v>
      </c>
      <c r="AU461" s="71">
        <v>0</v>
      </c>
      <c r="AV461" s="71">
        <v>0</v>
      </c>
      <c r="AW461" s="71">
        <v>1</v>
      </c>
      <c r="AX461" s="71"/>
      <c r="AY461" s="72"/>
      <c r="AZ461" s="71">
        <v>10065.156000000001</v>
      </c>
      <c r="BA461" s="71">
        <v>34626.699999999997</v>
      </c>
      <c r="BB461" s="71">
        <v>0</v>
      </c>
      <c r="BC461" s="71">
        <v>0</v>
      </c>
      <c r="BD461" s="71">
        <v>0</v>
      </c>
      <c r="BE461" s="71">
        <v>18000</v>
      </c>
      <c r="BF461" s="71"/>
      <c r="BG461" s="72"/>
      <c r="BH461" s="71">
        <v>0</v>
      </c>
      <c r="BI461" s="71">
        <v>0</v>
      </c>
      <c r="BJ461" s="71">
        <v>795.08199999999999</v>
      </c>
      <c r="BK461" s="71">
        <v>0</v>
      </c>
      <c r="BL461" s="71">
        <v>0</v>
      </c>
      <c r="BM461" s="71">
        <v>0</v>
      </c>
      <c r="BN461" s="72"/>
      <c r="BO461" s="71">
        <v>0</v>
      </c>
      <c r="BP461" s="71">
        <v>0</v>
      </c>
      <c r="BQ461" s="71">
        <v>13</v>
      </c>
      <c r="BR461" s="71">
        <v>0</v>
      </c>
      <c r="BS461" s="71">
        <v>0</v>
      </c>
      <c r="BT461" s="71">
        <v>0</v>
      </c>
      <c r="BU461"/>
      <c r="BV461" s="70">
        <v>795.08199999999999</v>
      </c>
      <c r="BW461" s="70">
        <v>0</v>
      </c>
      <c r="BX461" s="70">
        <v>0</v>
      </c>
      <c r="BY461" s="70">
        <v>0</v>
      </c>
      <c r="BZ461" s="70">
        <v>0</v>
      </c>
      <c r="CA461" s="70">
        <v>0</v>
      </c>
      <c r="CB461" s="70">
        <v>0</v>
      </c>
      <c r="CC461" s="70">
        <v>0</v>
      </c>
      <c r="CD461" s="70">
        <v>0</v>
      </c>
    </row>
    <row r="462" spans="1:82">
      <c r="A462" s="70" t="s">
        <v>2229</v>
      </c>
      <c r="B462" s="70">
        <v>302</v>
      </c>
      <c r="C462" s="70">
        <v>13</v>
      </c>
      <c r="D462" s="70">
        <v>18</v>
      </c>
      <c r="E462" s="70">
        <v>2016</v>
      </c>
      <c r="F462" s="70" t="s">
        <v>155</v>
      </c>
      <c r="G462" s="1064" t="s">
        <v>2216</v>
      </c>
      <c r="H462" s="70" t="s">
        <v>2217</v>
      </c>
      <c r="I462" s="148"/>
      <c r="J462" s="71">
        <v>318.58089611906956</v>
      </c>
      <c r="K462" s="71">
        <v>4.8255479155860046</v>
      </c>
      <c r="L462" s="71">
        <v>43.103441909933302</v>
      </c>
      <c r="M462" s="71">
        <v>87.407174908705954</v>
      </c>
      <c r="N462" s="71">
        <v>77.043516666283338</v>
      </c>
      <c r="O462" s="71">
        <v>64.917137148688568</v>
      </c>
      <c r="P462" s="71">
        <v>63.867899823228143</v>
      </c>
      <c r="Q462" s="71">
        <v>4.4318772195580518</v>
      </c>
      <c r="R462" s="71">
        <v>14.956962401447022</v>
      </c>
      <c r="S462" s="71">
        <v>3.8966282027817876</v>
      </c>
      <c r="T462" s="72"/>
      <c r="U462" s="71">
        <v>18844083</v>
      </c>
      <c r="V462" s="71">
        <v>2318</v>
      </c>
      <c r="W462" s="71">
        <v>864</v>
      </c>
      <c r="X462" s="71">
        <v>20915</v>
      </c>
      <c r="Y462" s="71">
        <v>28706</v>
      </c>
      <c r="Z462" s="71">
        <v>38180</v>
      </c>
      <c r="AA462" s="71">
        <v>13145</v>
      </c>
      <c r="AB462" s="71">
        <v>62746</v>
      </c>
      <c r="AC462" s="71">
        <v>2554501.949606183</v>
      </c>
      <c r="AD462" s="71">
        <v>3.896628202781788</v>
      </c>
      <c r="AE462" s="72"/>
      <c r="AF462" s="71">
        <v>279586294.38801521</v>
      </c>
      <c r="AG462" s="71">
        <v>3671806.334589615</v>
      </c>
      <c r="AH462" s="71">
        <v>4911659.7572214371</v>
      </c>
      <c r="AI462" s="71">
        <v>129779340.5291308</v>
      </c>
      <c r="AJ462" s="71">
        <v>124535843.94269329</v>
      </c>
      <c r="AK462" s="71">
        <v>0</v>
      </c>
      <c r="AL462" s="71">
        <v>0</v>
      </c>
      <c r="AM462" s="71">
        <v>8605756.7288179845</v>
      </c>
      <c r="AN462" s="71">
        <v>0</v>
      </c>
      <c r="AO462" s="71">
        <v>0</v>
      </c>
      <c r="AP462" s="71">
        <v>551090701.68046832</v>
      </c>
      <c r="AQ462" s="72"/>
      <c r="AR462" s="71">
        <v>2294</v>
      </c>
      <c r="AS462" s="71">
        <v>625</v>
      </c>
      <c r="AT462" s="71">
        <v>0</v>
      </c>
      <c r="AU462" s="71">
        <v>0</v>
      </c>
      <c r="AV462" s="71">
        <v>0</v>
      </c>
      <c r="AW462" s="71">
        <v>1</v>
      </c>
      <c r="AX462" s="71"/>
      <c r="AY462" s="72"/>
      <c r="AZ462" s="71">
        <v>10917.056</v>
      </c>
      <c r="BA462" s="71">
        <v>35311.800000000003</v>
      </c>
      <c r="BB462" s="71">
        <v>0</v>
      </c>
      <c r="BC462" s="71">
        <v>0</v>
      </c>
      <c r="BD462" s="71">
        <v>0</v>
      </c>
      <c r="BE462" s="71">
        <v>18000</v>
      </c>
      <c r="BF462" s="71"/>
      <c r="BG462" s="72"/>
      <c r="BH462" s="71">
        <v>0</v>
      </c>
      <c r="BI462" s="71">
        <v>0</v>
      </c>
      <c r="BJ462" s="71">
        <v>644.47699999999998</v>
      </c>
      <c r="BK462" s="71">
        <v>0</v>
      </c>
      <c r="BL462" s="71">
        <v>0</v>
      </c>
      <c r="BM462" s="71">
        <v>0</v>
      </c>
      <c r="BN462" s="72"/>
      <c r="BO462" s="71">
        <v>0</v>
      </c>
      <c r="BP462" s="71">
        <v>0</v>
      </c>
      <c r="BQ462" s="71">
        <v>16</v>
      </c>
      <c r="BR462" s="71">
        <v>0</v>
      </c>
      <c r="BS462" s="71">
        <v>0</v>
      </c>
      <c r="BT462" s="71">
        <v>0</v>
      </c>
      <c r="BU462"/>
      <c r="BV462" s="70">
        <v>644.47699999999998</v>
      </c>
      <c r="BW462" s="70">
        <v>0</v>
      </c>
      <c r="BX462" s="70">
        <v>0</v>
      </c>
      <c r="BY462" s="70">
        <v>0</v>
      </c>
      <c r="BZ462" s="70">
        <v>0</v>
      </c>
      <c r="CA462" s="70">
        <v>0</v>
      </c>
      <c r="CB462" s="70">
        <v>0</v>
      </c>
      <c r="CC462" s="70">
        <v>0</v>
      </c>
      <c r="CD462" s="70">
        <v>0</v>
      </c>
    </row>
    <row r="463" spans="1:82">
      <c r="A463" s="70" t="s">
        <v>2230</v>
      </c>
      <c r="B463" s="70">
        <v>303</v>
      </c>
      <c r="C463" s="70">
        <v>14</v>
      </c>
      <c r="D463" s="70">
        <v>18</v>
      </c>
      <c r="E463" s="70">
        <v>2017</v>
      </c>
      <c r="F463" s="70" t="s">
        <v>156</v>
      </c>
      <c r="G463" s="1064" t="s">
        <v>2216</v>
      </c>
      <c r="H463" s="70" t="s">
        <v>2217</v>
      </c>
      <c r="I463" s="148"/>
      <c r="J463" s="71">
        <v>318.88055475054466</v>
      </c>
      <c r="K463" s="71">
        <v>4.781368821989429</v>
      </c>
      <c r="L463" s="71">
        <v>37.077984697077724</v>
      </c>
      <c r="M463" s="71">
        <v>74.146122828166412</v>
      </c>
      <c r="N463" s="71">
        <v>80.202634963582952</v>
      </c>
      <c r="O463" s="71">
        <v>64.419819940613067</v>
      </c>
      <c r="P463" s="71">
        <v>63.072256047337596</v>
      </c>
      <c r="Q463" s="71">
        <v>4.2559439244442396</v>
      </c>
      <c r="R463" s="71">
        <v>15.297241175784178</v>
      </c>
      <c r="S463" s="71">
        <v>5.545895533145373</v>
      </c>
      <c r="T463" s="72"/>
      <c r="U463" s="71">
        <v>20258308</v>
      </c>
      <c r="V463" s="71">
        <v>2318</v>
      </c>
      <c r="W463" s="71">
        <v>864</v>
      </c>
      <c r="X463" s="71">
        <v>20915</v>
      </c>
      <c r="Y463" s="71">
        <v>28838</v>
      </c>
      <c r="Z463" s="71">
        <v>38516</v>
      </c>
      <c r="AA463" s="71">
        <v>13064</v>
      </c>
      <c r="AB463" s="71">
        <v>62310</v>
      </c>
      <c r="AC463" s="71">
        <v>2664458</v>
      </c>
      <c r="AD463" s="71">
        <v>5.545895533145373</v>
      </c>
      <c r="AE463" s="72"/>
      <c r="AF463" s="71">
        <v>285156109.22752309</v>
      </c>
      <c r="AG463" s="71">
        <v>3722879.2892647688</v>
      </c>
      <c r="AH463" s="71">
        <v>5430173.7016441934</v>
      </c>
      <c r="AI463" s="71">
        <v>119183330.12303939</v>
      </c>
      <c r="AJ463" s="71">
        <v>142485906.41363361</v>
      </c>
      <c r="AK463" s="71">
        <v>0</v>
      </c>
      <c r="AL463" s="71">
        <v>0</v>
      </c>
      <c r="AM463" s="71">
        <v>8559330.4283509869</v>
      </c>
      <c r="AN463" s="71">
        <v>0</v>
      </c>
      <c r="AO463" s="71">
        <v>0</v>
      </c>
      <c r="AP463" s="71">
        <v>564537729.18345606</v>
      </c>
      <c r="AQ463" s="72"/>
      <c r="AR463" s="71">
        <v>2368</v>
      </c>
      <c r="AS463" s="71">
        <v>673</v>
      </c>
      <c r="AT463" s="71">
        <v>0</v>
      </c>
      <c r="AU463" s="71">
        <v>0</v>
      </c>
      <c r="AV463" s="71">
        <v>0</v>
      </c>
      <c r="AW463" s="71">
        <v>1</v>
      </c>
      <c r="AX463" s="71"/>
      <c r="AY463" s="72"/>
      <c r="AZ463" s="71">
        <v>11398.755999999999</v>
      </c>
      <c r="BA463" s="71">
        <v>54942.100000000013</v>
      </c>
      <c r="BB463" s="71">
        <v>0</v>
      </c>
      <c r="BC463" s="71">
        <v>0</v>
      </c>
      <c r="BD463" s="71">
        <v>0</v>
      </c>
      <c r="BE463" s="71">
        <v>18000</v>
      </c>
      <c r="BF463" s="71"/>
      <c r="BG463" s="72"/>
      <c r="BH463" s="71">
        <v>0</v>
      </c>
      <c r="BI463" s="71">
        <v>0</v>
      </c>
      <c r="BJ463" s="71">
        <v>621.02499999999998</v>
      </c>
      <c r="BK463" s="71">
        <v>0</v>
      </c>
      <c r="BL463" s="71">
        <v>0</v>
      </c>
      <c r="BM463" s="71">
        <v>0</v>
      </c>
      <c r="BN463" s="72"/>
      <c r="BO463" s="71">
        <v>0</v>
      </c>
      <c r="BP463" s="71">
        <v>0</v>
      </c>
      <c r="BQ463" s="71">
        <v>16</v>
      </c>
      <c r="BR463" s="71">
        <v>0</v>
      </c>
      <c r="BS463" s="71">
        <v>0</v>
      </c>
      <c r="BT463" s="71">
        <v>0</v>
      </c>
      <c r="BU463"/>
      <c r="BV463" s="70">
        <v>611.34400000000005</v>
      </c>
      <c r="BW463" s="70">
        <v>0</v>
      </c>
      <c r="BX463" s="70">
        <v>0</v>
      </c>
      <c r="BY463" s="70">
        <v>5.6920000000000002</v>
      </c>
      <c r="BZ463" s="70">
        <v>3.9889999999999999</v>
      </c>
      <c r="CA463" s="70">
        <v>0</v>
      </c>
      <c r="CB463" s="70">
        <v>0</v>
      </c>
      <c r="CC463" s="70">
        <v>0</v>
      </c>
      <c r="CD463" s="70">
        <v>0</v>
      </c>
    </row>
    <row r="464" spans="1:82">
      <c r="A464" s="70" t="s">
        <v>2231</v>
      </c>
      <c r="B464" s="70">
        <v>304</v>
      </c>
      <c r="C464" s="70">
        <v>15</v>
      </c>
      <c r="D464" s="70">
        <v>18</v>
      </c>
      <c r="E464" s="70">
        <v>2018</v>
      </c>
      <c r="F464" s="70" t="s">
        <v>183</v>
      </c>
      <c r="G464" s="70" t="s">
        <v>2216</v>
      </c>
      <c r="H464" s="70" t="s">
        <v>2217</v>
      </c>
      <c r="I464" s="148"/>
      <c r="J464" s="71">
        <v>300.18522341037453</v>
      </c>
      <c r="K464" s="71">
        <v>4.1208740431973752</v>
      </c>
      <c r="L464" s="71">
        <v>32.993880076201968</v>
      </c>
      <c r="M464" s="71">
        <v>71.536439193946379</v>
      </c>
      <c r="N464" s="71">
        <v>53.766977996481231</v>
      </c>
      <c r="O464" s="71">
        <v>63.506555467179957</v>
      </c>
      <c r="P464" s="71">
        <v>62.487438806523024</v>
      </c>
      <c r="Q464" s="71">
        <v>3.9141467462275799</v>
      </c>
      <c r="R464" s="71">
        <v>14.866998024575681</v>
      </c>
      <c r="S464" s="71">
        <v>5.0323250241109383</v>
      </c>
      <c r="T464" s="72"/>
      <c r="U464" s="71">
        <v>19692957</v>
      </c>
      <c r="V464" s="71">
        <v>2318</v>
      </c>
      <c r="W464" s="71">
        <v>864</v>
      </c>
      <c r="X464" s="71">
        <v>20915</v>
      </c>
      <c r="Y464" s="71">
        <v>28893</v>
      </c>
      <c r="Z464" s="71">
        <v>38697</v>
      </c>
      <c r="AA464" s="71">
        <v>13073</v>
      </c>
      <c r="AB464" s="71">
        <v>61756</v>
      </c>
      <c r="AC464" s="71">
        <v>2579370</v>
      </c>
      <c r="AD464" s="71">
        <v>5.0323250241109383</v>
      </c>
      <c r="AE464" s="72"/>
      <c r="AF464" s="71">
        <v>290002832.42854172</v>
      </c>
      <c r="AG464" s="71">
        <v>3280172.139917884</v>
      </c>
      <c r="AH464" s="71">
        <v>5032879.136686787</v>
      </c>
      <c r="AI464" s="71">
        <v>121772660.09126429</v>
      </c>
      <c r="AJ464" s="71">
        <v>109864887.84536169</v>
      </c>
      <c r="AK464" s="71">
        <v>0</v>
      </c>
      <c r="AL464" s="71">
        <v>0</v>
      </c>
      <c r="AM464" s="71">
        <v>8500781.9931085892</v>
      </c>
      <c r="AN464" s="71">
        <v>0</v>
      </c>
      <c r="AO464" s="71">
        <v>0</v>
      </c>
      <c r="AP464" s="71">
        <v>538454213.63488102</v>
      </c>
      <c r="AQ464" s="72"/>
      <c r="AR464" s="71">
        <v>2472</v>
      </c>
      <c r="AS464" s="71">
        <v>709</v>
      </c>
      <c r="AT464" s="71">
        <v>0</v>
      </c>
      <c r="AU464" s="71">
        <v>0</v>
      </c>
      <c r="AV464" s="71">
        <v>0</v>
      </c>
      <c r="AW464" s="71">
        <v>1</v>
      </c>
      <c r="AX464" s="71"/>
      <c r="AY464" s="72"/>
      <c r="AZ464" s="71">
        <v>12078.205999999991</v>
      </c>
      <c r="BA464" s="71">
        <v>55888.6</v>
      </c>
      <c r="BB464" s="71">
        <v>0</v>
      </c>
      <c r="BC464" s="71">
        <v>0</v>
      </c>
      <c r="BD464" s="71">
        <v>0</v>
      </c>
      <c r="BE464" s="71">
        <v>18000</v>
      </c>
      <c r="BF464" s="71"/>
      <c r="BG464" s="72"/>
      <c r="BH464" s="71">
        <v>0</v>
      </c>
      <c r="BI464" s="71">
        <v>0</v>
      </c>
      <c r="BJ464" s="71">
        <v>618.86500000000001</v>
      </c>
      <c r="BK464" s="71">
        <v>0</v>
      </c>
      <c r="BL464" s="71">
        <v>0</v>
      </c>
      <c r="BM464" s="71">
        <v>0</v>
      </c>
      <c r="BN464" s="72"/>
      <c r="BO464" s="71">
        <v>0</v>
      </c>
      <c r="BP464" s="71">
        <v>0</v>
      </c>
      <c r="BQ464" s="71">
        <v>15</v>
      </c>
      <c r="BR464" s="71">
        <v>0</v>
      </c>
      <c r="BS464" s="71">
        <v>0</v>
      </c>
      <c r="BT464" s="71">
        <v>0</v>
      </c>
      <c r="BU464"/>
      <c r="BV464" s="70">
        <v>609.47199999999998</v>
      </c>
      <c r="BW464" s="70">
        <v>0</v>
      </c>
      <c r="BX464" s="70">
        <v>0</v>
      </c>
      <c r="BY464" s="70">
        <v>5.7919999999999998</v>
      </c>
      <c r="BZ464" s="70">
        <v>3.601</v>
      </c>
      <c r="CA464" s="70">
        <v>0</v>
      </c>
      <c r="CB464" s="70">
        <v>0</v>
      </c>
      <c r="CC464" s="70">
        <v>0</v>
      </c>
      <c r="CD464" s="70">
        <v>0</v>
      </c>
    </row>
    <row r="465" spans="1:82">
      <c r="A465" s="70" t="s">
        <v>2232</v>
      </c>
      <c r="B465" s="70">
        <v>305</v>
      </c>
      <c r="C465" s="70">
        <v>16</v>
      </c>
      <c r="D465" s="70">
        <v>18</v>
      </c>
      <c r="E465" s="70">
        <v>2019</v>
      </c>
      <c r="F465" s="70" t="s">
        <v>158</v>
      </c>
      <c r="G465" s="70" t="s">
        <v>2216</v>
      </c>
      <c r="H465" s="70" t="s">
        <v>2217</v>
      </c>
      <c r="I465" s="148"/>
      <c r="J465" s="71">
        <v>252.22877646453037</v>
      </c>
      <c r="K465" s="71">
        <v>3.8764779001704266</v>
      </c>
      <c r="L465" s="71">
        <v>33.514611363490701</v>
      </c>
      <c r="M465" s="71">
        <v>80.113064871568312</v>
      </c>
      <c r="N465" s="71">
        <v>55.756378352268833</v>
      </c>
      <c r="O465" s="71">
        <v>62.34955540020335</v>
      </c>
      <c r="P465" s="71">
        <v>62.120716705394329</v>
      </c>
      <c r="Q465" s="71">
        <v>3.7817873843133798</v>
      </c>
      <c r="R465" s="71">
        <v>13.911730396102596</v>
      </c>
      <c r="S465" s="71">
        <v>4.4175352058514985</v>
      </c>
      <c r="T465" s="72"/>
      <c r="U465" s="71">
        <v>16395008</v>
      </c>
      <c r="V465" s="71">
        <v>2318</v>
      </c>
      <c r="W465" s="71">
        <v>864</v>
      </c>
      <c r="X465" s="71">
        <v>20915</v>
      </c>
      <c r="Y465" s="71">
        <v>29012</v>
      </c>
      <c r="Z465" s="71">
        <v>39035</v>
      </c>
      <c r="AA465" s="71">
        <v>12899</v>
      </c>
      <c r="AB465" s="71">
        <v>61283</v>
      </c>
      <c r="AC465" s="71">
        <v>2453167</v>
      </c>
      <c r="AD465" s="71">
        <v>4.4175352058514994</v>
      </c>
      <c r="AE465" s="72"/>
      <c r="AF465" s="71">
        <v>217634258.70253921</v>
      </c>
      <c r="AG465" s="71">
        <v>3176860.125517081</v>
      </c>
      <c r="AH465" s="71">
        <v>5479191.4213408018</v>
      </c>
      <c r="AI465" s="71">
        <v>120339724.8968619</v>
      </c>
      <c r="AJ465" s="71">
        <v>115887746.8228581</v>
      </c>
      <c r="AK465" s="71">
        <v>0</v>
      </c>
      <c r="AL465" s="71">
        <v>0</v>
      </c>
      <c r="AM465" s="71">
        <v>8346283.2618229985</v>
      </c>
      <c r="AN465" s="71">
        <v>0</v>
      </c>
      <c r="AO465" s="71">
        <v>0</v>
      </c>
      <c r="AP465" s="71">
        <v>470864065.2309401</v>
      </c>
      <c r="AQ465" s="72"/>
      <c r="AR465" s="71">
        <v>2594</v>
      </c>
      <c r="AS465" s="71">
        <v>743</v>
      </c>
      <c r="AT465" s="71">
        <v>0</v>
      </c>
      <c r="AU465" s="71">
        <v>0</v>
      </c>
      <c r="AV465" s="71">
        <v>0</v>
      </c>
      <c r="AW465" s="71">
        <v>1</v>
      </c>
      <c r="AX465" s="71"/>
      <c r="AY465" s="72"/>
      <c r="AZ465" s="71">
        <v>12854.306</v>
      </c>
      <c r="BA465" s="71">
        <v>83244.400000000023</v>
      </c>
      <c r="BB465" s="71">
        <v>0</v>
      </c>
      <c r="BC465" s="71">
        <v>0</v>
      </c>
      <c r="BD465" s="71">
        <v>0</v>
      </c>
      <c r="BE465" s="71">
        <v>18000</v>
      </c>
      <c r="BF465" s="71"/>
      <c r="BG465" s="72"/>
      <c r="BH465" s="71">
        <v>0</v>
      </c>
      <c r="BI465" s="71">
        <v>0</v>
      </c>
      <c r="BJ465" s="71">
        <v>556.97500000000002</v>
      </c>
      <c r="BK465" s="71">
        <v>0</v>
      </c>
      <c r="BL465" s="71">
        <v>0</v>
      </c>
      <c r="BM465" s="71">
        <v>0</v>
      </c>
      <c r="BN465" s="72"/>
      <c r="BO465" s="71">
        <v>0</v>
      </c>
      <c r="BP465" s="71">
        <v>0</v>
      </c>
      <c r="BQ465" s="71">
        <v>15</v>
      </c>
      <c r="BR465" s="71">
        <v>0</v>
      </c>
      <c r="BS465" s="71">
        <v>0</v>
      </c>
      <c r="BT465" s="71">
        <v>0</v>
      </c>
      <c r="BU465"/>
      <c r="BV465" s="70">
        <v>542.70100000000002</v>
      </c>
      <c r="BW465" s="70">
        <v>0</v>
      </c>
      <c r="BX465" s="70">
        <v>0</v>
      </c>
      <c r="BY465" s="70">
        <v>5.9269999999999996</v>
      </c>
      <c r="BZ465" s="70">
        <v>8.3469999999999995</v>
      </c>
      <c r="CA465" s="70">
        <v>0</v>
      </c>
      <c r="CB465" s="70">
        <v>0</v>
      </c>
      <c r="CC465" s="70">
        <v>0</v>
      </c>
      <c r="CD465" s="70">
        <v>0</v>
      </c>
    </row>
    <row r="466" spans="1:82">
      <c r="A466" s="70" t="s">
        <v>2233</v>
      </c>
      <c r="B466" s="70">
        <v>306</v>
      </c>
      <c r="C466" s="70">
        <v>17</v>
      </c>
      <c r="D466" s="70">
        <v>18</v>
      </c>
      <c r="E466" s="70">
        <v>2020</v>
      </c>
      <c r="F466" s="70" t="s">
        <v>159</v>
      </c>
      <c r="G466" s="70" t="s">
        <v>2216</v>
      </c>
      <c r="H466" s="70" t="s">
        <v>2217</v>
      </c>
      <c r="I466" s="148"/>
      <c r="J466" s="71">
        <v>214.90637110234309</v>
      </c>
      <c r="K466" s="71">
        <v>4.4358259056815887</v>
      </c>
      <c r="L466" s="71">
        <v>43.176794077176901</v>
      </c>
      <c r="M466" s="71">
        <v>75.818209985818925</v>
      </c>
      <c r="N466" s="71">
        <v>62.192192907222385</v>
      </c>
      <c r="O466" s="71">
        <v>54.522067917297036</v>
      </c>
      <c r="P466" s="71">
        <v>58.177520755960117</v>
      </c>
      <c r="Q466" s="71">
        <v>3.5712510162725701</v>
      </c>
      <c r="R466" s="71">
        <v>15.042226607653129</v>
      </c>
      <c r="S466" s="71">
        <v>4.0415776467474487</v>
      </c>
      <c r="T466" s="72"/>
      <c r="U466" s="71">
        <v>15163976</v>
      </c>
      <c r="V466" s="71">
        <v>2315</v>
      </c>
      <c r="W466" s="71">
        <v>1044</v>
      </c>
      <c r="X466" s="71">
        <v>20780</v>
      </c>
      <c r="Y466" s="71">
        <v>29071</v>
      </c>
      <c r="Z466" s="71">
        <v>38960</v>
      </c>
      <c r="AA466" s="71">
        <v>12840</v>
      </c>
      <c r="AB466" s="71">
        <v>60570</v>
      </c>
      <c r="AC466" s="71">
        <v>2666531.9999999995</v>
      </c>
      <c r="AD466" s="71">
        <v>4.0415776467474487</v>
      </c>
      <c r="AE466" s="72"/>
      <c r="AF466" s="71">
        <v>185492447.57940939</v>
      </c>
      <c r="AG466" s="71">
        <v>3307686.0965083721</v>
      </c>
      <c r="AH466" s="71">
        <v>7242239.257568161</v>
      </c>
      <c r="AI466" s="71">
        <v>111591384.83050761</v>
      </c>
      <c r="AJ466" s="71">
        <v>137643550.26248449</v>
      </c>
      <c r="AK466" s="71"/>
      <c r="AL466" s="71"/>
      <c r="AM466" s="71">
        <v>7905057.946735681</v>
      </c>
      <c r="AN466" s="71"/>
      <c r="AO466" s="71"/>
      <c r="AP466" s="71">
        <v>453182365.97321367</v>
      </c>
      <c r="AQ466" s="72"/>
      <c r="AR466" s="71">
        <v>2701</v>
      </c>
      <c r="AS466" s="71">
        <v>765</v>
      </c>
      <c r="AT466" s="71">
        <v>0</v>
      </c>
      <c r="AU466" s="71">
        <v>0</v>
      </c>
      <c r="AV466" s="71">
        <v>0</v>
      </c>
      <c r="AW466" s="71">
        <v>1</v>
      </c>
      <c r="AX466" s="71"/>
      <c r="AY466" s="72"/>
      <c r="AZ466" s="71">
        <v>13517.61599999998</v>
      </c>
      <c r="BA466" s="71">
        <v>128501.6</v>
      </c>
      <c r="BB466" s="71">
        <v>0</v>
      </c>
      <c r="BC466" s="71">
        <v>0</v>
      </c>
      <c r="BD466" s="71">
        <v>0</v>
      </c>
      <c r="BE466" s="71">
        <v>18000</v>
      </c>
      <c r="BF466" s="71"/>
      <c r="BG466" s="72"/>
      <c r="BH466" s="71">
        <v>0</v>
      </c>
      <c r="BI466" s="71">
        <v>0</v>
      </c>
      <c r="BJ466" s="71">
        <v>556.18600000000004</v>
      </c>
      <c r="BK466" s="71">
        <v>0</v>
      </c>
      <c r="BL466" s="71">
        <v>0</v>
      </c>
      <c r="BM466" s="71">
        <v>0</v>
      </c>
      <c r="BN466" s="72"/>
      <c r="BO466" s="71">
        <v>0</v>
      </c>
      <c r="BP466" s="71">
        <v>0</v>
      </c>
      <c r="BQ466" s="71">
        <v>16</v>
      </c>
      <c r="BR466" s="71">
        <v>0</v>
      </c>
      <c r="BS466" s="71">
        <v>0</v>
      </c>
      <c r="BT466" s="71">
        <v>0</v>
      </c>
      <c r="BU466"/>
      <c r="BV466" s="70">
        <v>538.33500000000004</v>
      </c>
      <c r="BW466" s="70">
        <v>5.718</v>
      </c>
      <c r="BX466" s="70">
        <v>0.34799999999999998</v>
      </c>
      <c r="BY466" s="70">
        <v>5.4210000000000003</v>
      </c>
      <c r="BZ466" s="70">
        <v>6.3639999999999999</v>
      </c>
      <c r="CA466" s="70">
        <v>0</v>
      </c>
      <c r="CB466" s="70">
        <v>0</v>
      </c>
      <c r="CC466" s="70">
        <v>0</v>
      </c>
      <c r="CD466" s="70">
        <v>0</v>
      </c>
    </row>
    <row r="467" spans="1:82">
      <c r="A467" s="70" t="s">
        <v>2234</v>
      </c>
      <c r="B467" s="70">
        <v>306</v>
      </c>
      <c r="C467" s="70">
        <v>18</v>
      </c>
      <c r="D467" s="70">
        <v>18</v>
      </c>
      <c r="E467" s="70">
        <v>2021</v>
      </c>
      <c r="F467" s="70" t="s">
        <v>160</v>
      </c>
      <c r="G467" s="70" t="s">
        <v>2216</v>
      </c>
      <c r="H467" s="70" t="s">
        <v>2217</v>
      </c>
      <c r="I467" s="148"/>
      <c r="J467" s="71">
        <v>211.17511157726307</v>
      </c>
      <c r="K467" s="71">
        <v>4.4524878817897484</v>
      </c>
      <c r="L467" s="71">
        <v>39.732345375264423</v>
      </c>
      <c r="M467" s="71">
        <v>69.024602315711661</v>
      </c>
      <c r="N467" s="71">
        <v>52.035891640610458</v>
      </c>
      <c r="O467" s="71">
        <v>52.915228932952672</v>
      </c>
      <c r="P467" s="71">
        <v>59.959854170607016</v>
      </c>
      <c r="Q467" s="71">
        <v>3.50048224979848</v>
      </c>
      <c r="R467" s="71">
        <v>15.131602620098619</v>
      </c>
      <c r="S467" s="71">
        <v>4.3407892477638113</v>
      </c>
      <c r="T467" s="72"/>
      <c r="U467" s="71">
        <v>16902085</v>
      </c>
      <c r="V467" s="71">
        <v>2315</v>
      </c>
      <c r="W467" s="71">
        <v>1044</v>
      </c>
      <c r="X467" s="71">
        <v>20780</v>
      </c>
      <c r="Y467" s="71">
        <v>29081</v>
      </c>
      <c r="Z467" s="71">
        <v>38933</v>
      </c>
      <c r="AA467" s="71">
        <v>12904</v>
      </c>
      <c r="AB467" s="71">
        <v>59953</v>
      </c>
      <c r="AC467" s="71">
        <v>2602219</v>
      </c>
      <c r="AD467" s="71">
        <v>4.3407892477638113</v>
      </c>
      <c r="AE467" s="72"/>
      <c r="AF467" s="71">
        <v>188840672.68290102</v>
      </c>
      <c r="AG467" s="71">
        <v>3525116.6215113401</v>
      </c>
      <c r="AH467" s="71">
        <v>6620759.588462824</v>
      </c>
      <c r="AI467" s="71">
        <v>123236620.68516405</v>
      </c>
      <c r="AJ467" s="71">
        <v>127037893.31829859</v>
      </c>
      <c r="AK467" s="71">
        <v>0</v>
      </c>
      <c r="AL467" s="71">
        <v>0</v>
      </c>
      <c r="AM467" s="71">
        <v>7869663.8657412082</v>
      </c>
      <c r="AN467" s="71">
        <v>0</v>
      </c>
      <c r="AO467" s="71">
        <v>0</v>
      </c>
      <c r="AP467" s="71">
        <v>457130726.762079</v>
      </c>
      <c r="AQ467" s="72"/>
      <c r="AR467" s="71">
        <v>2827</v>
      </c>
      <c r="AS467" s="71">
        <v>778</v>
      </c>
      <c r="AT467" s="71">
        <v>0</v>
      </c>
      <c r="AU467" s="71">
        <v>0</v>
      </c>
      <c r="AV467" s="71">
        <v>0</v>
      </c>
      <c r="AW467" s="71">
        <v>1</v>
      </c>
      <c r="AX467" s="71"/>
      <c r="AY467" s="72"/>
      <c r="AZ467" s="71">
        <v>14313.655999999981</v>
      </c>
      <c r="BA467" s="71">
        <v>129106.6</v>
      </c>
      <c r="BB467" s="71">
        <v>0</v>
      </c>
      <c r="BC467" s="71">
        <v>0</v>
      </c>
      <c r="BD467" s="71">
        <v>0</v>
      </c>
      <c r="BE467" s="71">
        <v>18000</v>
      </c>
      <c r="BF467" s="71"/>
      <c r="BG467" s="72"/>
      <c r="BH467" s="71">
        <v>0</v>
      </c>
      <c r="BI467" s="71">
        <v>0</v>
      </c>
      <c r="BJ467" s="71">
        <v>545.80799999999999</v>
      </c>
      <c r="BK467" s="71">
        <v>0</v>
      </c>
      <c r="BL467" s="71">
        <v>0</v>
      </c>
      <c r="BM467" s="71">
        <v>0</v>
      </c>
      <c r="BN467" s="72"/>
      <c r="BO467" s="71">
        <v>0</v>
      </c>
      <c r="BP467" s="71">
        <v>0</v>
      </c>
      <c r="BQ467" s="71">
        <v>15</v>
      </c>
      <c r="BR467" s="71">
        <v>0</v>
      </c>
      <c r="BS467" s="71">
        <v>0</v>
      </c>
      <c r="BT467" s="71">
        <v>0</v>
      </c>
      <c r="BU467"/>
      <c r="BV467" s="70">
        <v>534.34799999999996</v>
      </c>
      <c r="BW467" s="70">
        <v>7.92</v>
      </c>
      <c r="BX467" s="70">
        <v>0.30499999999999999</v>
      </c>
      <c r="BY467" s="70">
        <v>1.466</v>
      </c>
      <c r="BZ467" s="70">
        <v>1.7689999999999999</v>
      </c>
      <c r="CA467" s="70">
        <v>0</v>
      </c>
      <c r="CB467" s="70">
        <v>0</v>
      </c>
      <c r="CC467" s="70">
        <v>0</v>
      </c>
      <c r="CD467" s="70">
        <v>0</v>
      </c>
    </row>
    <row r="468" spans="1:82">
      <c r="A468" s="70" t="s">
        <v>2235</v>
      </c>
      <c r="B468" s="70">
        <v>306</v>
      </c>
      <c r="C468" s="70">
        <v>19</v>
      </c>
      <c r="D468" s="70">
        <v>18</v>
      </c>
      <c r="E468" s="70">
        <v>2022</v>
      </c>
      <c r="F468" s="70" t="s">
        <v>161</v>
      </c>
      <c r="G468" s="70" t="s">
        <v>2216</v>
      </c>
      <c r="H468" s="70" t="s">
        <v>2217</v>
      </c>
      <c r="I468" s="148"/>
      <c r="J468" s="71">
        <v>197.47166306469617</v>
      </c>
      <c r="K468" s="71">
        <v>4.5373645512133809</v>
      </c>
      <c r="L468" s="71">
        <v>34.518921891696436</v>
      </c>
      <c r="M468" s="71">
        <v>71.01797665857481</v>
      </c>
      <c r="N468" s="71">
        <v>78.597994747624043</v>
      </c>
      <c r="O468" s="71">
        <v>55.625253252463111</v>
      </c>
      <c r="P468" s="71">
        <v>59.256329941824987</v>
      </c>
      <c r="Q468" s="71">
        <v>3.4962799464957346</v>
      </c>
      <c r="R468" s="71">
        <v>15.518541501666041</v>
      </c>
      <c r="S468" s="71">
        <v>4.7994570353106987</v>
      </c>
      <c r="T468" s="72"/>
      <c r="U468" s="71">
        <v>17711875</v>
      </c>
      <c r="V468" s="71">
        <v>2315</v>
      </c>
      <c r="W468" s="71">
        <v>1044</v>
      </c>
      <c r="X468" s="71">
        <v>20780</v>
      </c>
      <c r="Y468" s="71">
        <v>29161</v>
      </c>
      <c r="Z468" s="71">
        <v>38885</v>
      </c>
      <c r="AA468" s="71">
        <v>12947</v>
      </c>
      <c r="AB468" s="71">
        <v>59390</v>
      </c>
      <c r="AC468" s="71">
        <v>2702279.9999999995</v>
      </c>
      <c r="AD468" s="71">
        <v>4.7994570353106987</v>
      </c>
      <c r="AE468" s="72"/>
      <c r="AF468" s="71">
        <v>182697886.07586029</v>
      </c>
      <c r="AG468" s="71">
        <v>3532460.1570368898</v>
      </c>
      <c r="AH468" s="71">
        <v>6789536.9063607762</v>
      </c>
      <c r="AI468" s="71">
        <v>113956123.28413731</v>
      </c>
      <c r="AJ468" s="71">
        <v>155770104.24641183</v>
      </c>
      <c r="AK468" s="71">
        <v>0</v>
      </c>
      <c r="AL468" s="71">
        <v>0</v>
      </c>
      <c r="AM468" s="71">
        <v>7668870.0148385931</v>
      </c>
      <c r="AN468" s="71">
        <v>0</v>
      </c>
      <c r="AO468" s="71">
        <v>0</v>
      </c>
      <c r="AP468" s="71">
        <v>470414980.68464565</v>
      </c>
      <c r="AQ468" s="72"/>
      <c r="AR468" s="71">
        <v>2947</v>
      </c>
      <c r="AS468" s="71">
        <v>785</v>
      </c>
      <c r="AT468" s="71">
        <v>0</v>
      </c>
      <c r="AU468" s="71">
        <v>0</v>
      </c>
      <c r="AV468" s="71">
        <v>0</v>
      </c>
      <c r="AW468" s="71">
        <v>1</v>
      </c>
      <c r="AX468" s="71"/>
      <c r="AY468" s="72"/>
      <c r="AZ468" s="71">
        <v>15112.485999999961</v>
      </c>
      <c r="BA468" s="71">
        <v>129391.79999999997</v>
      </c>
      <c r="BB468" s="71">
        <v>0</v>
      </c>
      <c r="BC468" s="71">
        <v>0</v>
      </c>
      <c r="BD468" s="71">
        <v>0</v>
      </c>
      <c r="BE468" s="71">
        <v>18000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2236</v>
      </c>
      <c r="B469" s="70">
        <v>306</v>
      </c>
      <c r="C469" s="70">
        <v>20</v>
      </c>
      <c r="D469" s="70">
        <v>18</v>
      </c>
      <c r="E469" s="70">
        <v>2023</v>
      </c>
      <c r="F469" s="70" t="s">
        <v>1539</v>
      </c>
      <c r="G469" s="70" t="s">
        <v>2216</v>
      </c>
      <c r="H469" s="70" t="s">
        <v>2217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3068</v>
      </c>
      <c r="AS469" s="71">
        <v>787</v>
      </c>
      <c r="AT469" s="71">
        <v>0</v>
      </c>
      <c r="AU469" s="71">
        <v>1</v>
      </c>
      <c r="AV469" s="71">
        <v>0</v>
      </c>
      <c r="AW469" s="71">
        <v>2</v>
      </c>
      <c r="AX469" s="71"/>
      <c r="AY469" s="72"/>
      <c r="AZ469" s="71">
        <v>15859.59599999993</v>
      </c>
      <c r="BA469" s="71">
        <v>130440.99999999999</v>
      </c>
      <c r="BB469" s="71">
        <v>0</v>
      </c>
      <c r="BC469" s="71">
        <v>12344</v>
      </c>
      <c r="BD469" s="71">
        <v>0</v>
      </c>
      <c r="BE469" s="71">
        <v>32500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2237</v>
      </c>
      <c r="B470" s="70">
        <v>306</v>
      </c>
      <c r="C470" s="70">
        <v>21</v>
      </c>
      <c r="D470" s="70">
        <v>18</v>
      </c>
      <c r="E470" s="70">
        <v>2024</v>
      </c>
      <c r="F470" s="70" t="s">
        <v>1554</v>
      </c>
      <c r="G470" s="70" t="s">
        <v>2216</v>
      </c>
      <c r="H470" s="70" t="s">
        <v>2217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2238</v>
      </c>
      <c r="B471" s="70">
        <v>103</v>
      </c>
      <c r="C471" s="70">
        <v>1</v>
      </c>
      <c r="D471" s="70">
        <v>7</v>
      </c>
      <c r="E471" s="70">
        <v>1990</v>
      </c>
      <c r="F471" s="70" t="s">
        <v>787</v>
      </c>
      <c r="G471" s="70" t="s">
        <v>2239</v>
      </c>
      <c r="H471" s="70" t="s">
        <v>2240</v>
      </c>
      <c r="I471" s="148"/>
      <c r="J471" s="71">
        <v>207.48185337908211</v>
      </c>
      <c r="K471" s="71">
        <v>3.8025597126379149</v>
      </c>
      <c r="L471" s="71">
        <v>3.734535982587202</v>
      </c>
      <c r="M471" s="71">
        <v>28.88883762584987</v>
      </c>
      <c r="N471" s="71">
        <v>45.743776419808889</v>
      </c>
      <c r="O471" s="71">
        <v>41.771241278591127</v>
      </c>
      <c r="P471" s="71">
        <v>55.705856802945753</v>
      </c>
      <c r="Q471" s="71">
        <v>3.1893360939831501</v>
      </c>
      <c r="R471" s="71">
        <v>0.56112003488291362</v>
      </c>
      <c r="S471" s="71">
        <v>3.4632356036429002</v>
      </c>
      <c r="T471" s="72"/>
      <c r="U471" s="71">
        <v>17658125</v>
      </c>
      <c r="V471" s="71">
        <v>1423</v>
      </c>
      <c r="W471" s="71">
        <v>43</v>
      </c>
      <c r="X471" s="71">
        <v>10985</v>
      </c>
      <c r="Y471" s="71">
        <v>14653</v>
      </c>
      <c r="Z471" s="71">
        <v>17181</v>
      </c>
      <c r="AA471" s="71">
        <v>13526</v>
      </c>
      <c r="AB471" s="71">
        <v>51784</v>
      </c>
      <c r="AC471" s="71">
        <v>97187</v>
      </c>
      <c r="AD471" s="71">
        <v>3.4632356036429002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2241</v>
      </c>
      <c r="B472" s="70">
        <v>104</v>
      </c>
      <c r="C472" s="70">
        <v>2</v>
      </c>
      <c r="D472" s="70">
        <v>7</v>
      </c>
      <c r="E472" s="70">
        <v>2005</v>
      </c>
      <c r="F472" s="70" t="s">
        <v>789</v>
      </c>
      <c r="G472" s="70" t="s">
        <v>2239</v>
      </c>
      <c r="H472" s="70" t="s">
        <v>2240</v>
      </c>
      <c r="I472" s="148"/>
      <c r="J472" s="71">
        <v>184.10454805599451</v>
      </c>
      <c r="K472" s="71">
        <v>3.8156879845015359</v>
      </c>
      <c r="L472" s="71">
        <v>8.926595484428729</v>
      </c>
      <c r="M472" s="71">
        <v>47.518642080635203</v>
      </c>
      <c r="N472" s="71">
        <v>66.510285390802693</v>
      </c>
      <c r="O472" s="71">
        <v>59.458021701053141</v>
      </c>
      <c r="P472" s="71">
        <v>48.586946814626643</v>
      </c>
      <c r="Q472" s="71">
        <v>3.0392128680083799</v>
      </c>
      <c r="R472" s="71">
        <v>26.468889238280401</v>
      </c>
      <c r="S472" s="71">
        <v>8.2262596164437412</v>
      </c>
      <c r="T472" s="72"/>
      <c r="U472" s="71">
        <v>18713322</v>
      </c>
      <c r="V472" s="71">
        <v>1665</v>
      </c>
      <c r="W472" s="71">
        <v>118</v>
      </c>
      <c r="X472" s="71">
        <v>9590</v>
      </c>
      <c r="Y472" s="71">
        <v>18091</v>
      </c>
      <c r="Z472" s="71">
        <v>28300</v>
      </c>
      <c r="AA472" s="71">
        <v>9662</v>
      </c>
      <c r="AB472" s="71">
        <v>51587</v>
      </c>
      <c r="AC472" s="71">
        <v>4680475</v>
      </c>
      <c r="AD472" s="71">
        <v>8.2262596164437412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2242</v>
      </c>
      <c r="B473" s="70">
        <v>105</v>
      </c>
      <c r="C473" s="70">
        <v>3</v>
      </c>
      <c r="D473" s="70">
        <v>7</v>
      </c>
      <c r="E473" s="70">
        <v>2006</v>
      </c>
      <c r="F473" s="70" t="s">
        <v>790</v>
      </c>
      <c r="G473" s="70" t="s">
        <v>2239</v>
      </c>
      <c r="H473" s="70" t="s">
        <v>2240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2243</v>
      </c>
      <c r="B474" s="70">
        <v>106</v>
      </c>
      <c r="C474" s="70">
        <v>4</v>
      </c>
      <c r="D474" s="70">
        <v>7</v>
      </c>
      <c r="E474" s="70">
        <v>2007</v>
      </c>
      <c r="F474" s="70" t="s">
        <v>791</v>
      </c>
      <c r="G474" s="70" t="s">
        <v>2239</v>
      </c>
      <c r="H474" s="70" t="s">
        <v>2240</v>
      </c>
      <c r="I474" s="148"/>
      <c r="J474" s="71">
        <v>150.04273847159379</v>
      </c>
      <c r="K474" s="71">
        <v>2.7516782710591068</v>
      </c>
      <c r="L474" s="71">
        <v>10.053164807461689</v>
      </c>
      <c r="M474" s="71">
        <v>93.453024210362742</v>
      </c>
      <c r="N474" s="71">
        <v>68.868511523256984</v>
      </c>
      <c r="O474" s="71">
        <v>58.432719356793093</v>
      </c>
      <c r="P474" s="71">
        <v>48.006219759055561</v>
      </c>
      <c r="Q474" s="71">
        <v>3.3037589648094001</v>
      </c>
      <c r="R474" s="71">
        <v>13.269749516248551</v>
      </c>
      <c r="S474" s="71">
        <v>7.2930638653799189</v>
      </c>
      <c r="T474" s="72"/>
      <c r="U474" s="71">
        <v>18200604</v>
      </c>
      <c r="V474" s="71">
        <v>1203</v>
      </c>
      <c r="W474" s="71">
        <v>114</v>
      </c>
      <c r="X474" s="71">
        <v>20643</v>
      </c>
      <c r="Y474" s="71">
        <v>19482</v>
      </c>
      <c r="Z474" s="71">
        <v>28912</v>
      </c>
      <c r="AA474" s="71">
        <v>9401</v>
      </c>
      <c r="AB474" s="71">
        <v>53112</v>
      </c>
      <c r="AC474" s="71">
        <v>2413807</v>
      </c>
      <c r="AD474" s="71">
        <v>7.2930638653799189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2244</v>
      </c>
      <c r="B475" s="70">
        <v>107</v>
      </c>
      <c r="C475" s="70">
        <v>5</v>
      </c>
      <c r="D475" s="70">
        <v>7</v>
      </c>
      <c r="E475" s="70">
        <v>2008</v>
      </c>
      <c r="F475" s="70" t="s">
        <v>792</v>
      </c>
      <c r="G475" s="70" t="s">
        <v>2239</v>
      </c>
      <c r="H475" s="70" t="s">
        <v>2240</v>
      </c>
      <c r="I475" s="148"/>
      <c r="J475" s="71">
        <v>140.52968727651589</v>
      </c>
      <c r="K475" s="71">
        <v>2.0549095201015919</v>
      </c>
      <c r="L475" s="71">
        <v>8.9584913302380151</v>
      </c>
      <c r="M475" s="71">
        <v>93.184912699020956</v>
      </c>
      <c r="N475" s="71">
        <v>70.645511019931234</v>
      </c>
      <c r="O475" s="71">
        <v>57.421779471034498</v>
      </c>
      <c r="P475" s="71">
        <v>46.916071161094351</v>
      </c>
      <c r="Q475" s="71">
        <v>3.3152285714951999</v>
      </c>
      <c r="R475" s="71">
        <v>9.0799678760495013</v>
      </c>
      <c r="S475" s="71">
        <v>5.9887875258410492</v>
      </c>
      <c r="T475" s="72"/>
      <c r="U475" s="71">
        <v>18166672</v>
      </c>
      <c r="V475" s="71">
        <v>1203</v>
      </c>
      <c r="W475" s="71">
        <v>114</v>
      </c>
      <c r="X475" s="71">
        <v>20643</v>
      </c>
      <c r="Y475" s="71">
        <v>20206</v>
      </c>
      <c r="Z475" s="71">
        <v>29409</v>
      </c>
      <c r="AA475" s="71">
        <v>9198</v>
      </c>
      <c r="AB475" s="71">
        <v>54173</v>
      </c>
      <c r="AC475" s="71">
        <v>1715081</v>
      </c>
      <c r="AD475" s="71">
        <v>5.9887875258410492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2245</v>
      </c>
      <c r="B476" s="70">
        <v>108</v>
      </c>
      <c r="C476" s="70">
        <v>6</v>
      </c>
      <c r="D476" s="70">
        <v>7</v>
      </c>
      <c r="E476" s="70">
        <v>2009</v>
      </c>
      <c r="F476" s="70" t="s">
        <v>176</v>
      </c>
      <c r="G476" s="70" t="s">
        <v>2239</v>
      </c>
      <c r="H476" s="70" t="s">
        <v>2240</v>
      </c>
      <c r="I476" s="148"/>
      <c r="J476" s="71">
        <v>145.18535946954711</v>
      </c>
      <c r="K476" s="71">
        <v>2.090747848861517</v>
      </c>
      <c r="L476" s="71">
        <v>8.2327885867462935</v>
      </c>
      <c r="M476" s="71">
        <v>90.792679297407602</v>
      </c>
      <c r="N476" s="71">
        <v>69.415327174906011</v>
      </c>
      <c r="O476" s="71">
        <v>59.627188249875132</v>
      </c>
      <c r="P476" s="71">
        <v>44.641585052235072</v>
      </c>
      <c r="Q476" s="71">
        <v>3.1876412575802302</v>
      </c>
      <c r="R476" s="71">
        <v>6.7919579188269656</v>
      </c>
      <c r="S476" s="71">
        <v>5.4255345843771288</v>
      </c>
      <c r="T476" s="72"/>
      <c r="U476" s="71">
        <v>14754961</v>
      </c>
      <c r="V476" s="71">
        <v>1286</v>
      </c>
      <c r="W476" s="71">
        <v>178</v>
      </c>
      <c r="X476" s="71">
        <v>21278</v>
      </c>
      <c r="Y476" s="71">
        <v>20511</v>
      </c>
      <c r="Z476" s="71">
        <v>30143</v>
      </c>
      <c r="AA476" s="71">
        <v>8985</v>
      </c>
      <c r="AB476" s="71">
        <v>54679</v>
      </c>
      <c r="AC476" s="71">
        <v>1251579</v>
      </c>
      <c r="AD476" s="71">
        <v>5.4255345843771288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69.736000000000004</v>
      </c>
      <c r="BK476" s="71">
        <v>2.4769999999999999</v>
      </c>
      <c r="BL476" s="71">
        <v>37.040999999999997</v>
      </c>
      <c r="BM476" s="71">
        <v>0</v>
      </c>
      <c r="BN476" s="72"/>
      <c r="BO476" s="71">
        <v>0</v>
      </c>
      <c r="BP476" s="71">
        <v>0</v>
      </c>
      <c r="BQ476" s="71">
        <v>10</v>
      </c>
      <c r="BR476" s="71">
        <v>1</v>
      </c>
      <c r="BS476" s="71">
        <v>2</v>
      </c>
      <c r="BT476" s="71">
        <v>0</v>
      </c>
      <c r="BU476"/>
      <c r="BV476" s="70">
        <v>109.254</v>
      </c>
      <c r="BW476" s="70">
        <v>0</v>
      </c>
      <c r="BX476" s="70">
        <v>0</v>
      </c>
      <c r="BY476" s="70">
        <v>0</v>
      </c>
      <c r="BZ476" s="70">
        <v>0</v>
      </c>
      <c r="CA476" s="70">
        <v>0</v>
      </c>
      <c r="CB476" s="70">
        <v>0</v>
      </c>
      <c r="CC476" s="70">
        <v>0</v>
      </c>
      <c r="CD476" s="70">
        <v>0</v>
      </c>
    </row>
    <row r="477" spans="1:82">
      <c r="A477" s="70" t="s">
        <v>2246</v>
      </c>
      <c r="B477" s="70">
        <v>109</v>
      </c>
      <c r="C477" s="70">
        <v>7</v>
      </c>
      <c r="D477" s="70">
        <v>7</v>
      </c>
      <c r="E477" s="70">
        <v>2010</v>
      </c>
      <c r="F477" s="70" t="s">
        <v>177</v>
      </c>
      <c r="G477" s="70" t="s">
        <v>2239</v>
      </c>
      <c r="H477" s="70" t="s">
        <v>2240</v>
      </c>
      <c r="I477" s="148"/>
      <c r="J477" s="71">
        <v>149.69564593242001</v>
      </c>
      <c r="K477" s="71">
        <v>2.2306049628959781</v>
      </c>
      <c r="L477" s="71">
        <v>7.7662461095144817</v>
      </c>
      <c r="M477" s="71">
        <v>93.209663426959224</v>
      </c>
      <c r="N477" s="71">
        <v>77.198250773947194</v>
      </c>
      <c r="O477" s="71">
        <v>60.511131842763319</v>
      </c>
      <c r="P477" s="71">
        <v>45.2295725539337</v>
      </c>
      <c r="Q477" s="71">
        <v>3.3488808945361801</v>
      </c>
      <c r="R477" s="71">
        <v>6.5909033503129706</v>
      </c>
      <c r="S477" s="71">
        <v>6.6097752513879744</v>
      </c>
      <c r="T477" s="72"/>
      <c r="U477" s="71">
        <v>15412882</v>
      </c>
      <c r="V477" s="71">
        <v>1286</v>
      </c>
      <c r="W477" s="71">
        <v>178</v>
      </c>
      <c r="X477" s="71">
        <v>21278</v>
      </c>
      <c r="Y477" s="71">
        <v>20778</v>
      </c>
      <c r="Z477" s="71">
        <v>30732</v>
      </c>
      <c r="AA477" s="71">
        <v>8876</v>
      </c>
      <c r="AB477" s="71">
        <v>55045</v>
      </c>
      <c r="AC477" s="71">
        <v>1150960</v>
      </c>
      <c r="AD477" s="71">
        <v>6.6097752513879744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48.612000000000002</v>
      </c>
      <c r="BK477" s="71">
        <v>3.0150000000000001</v>
      </c>
      <c r="BL477" s="71">
        <v>37.984000000000002</v>
      </c>
      <c r="BM477" s="71">
        <v>0</v>
      </c>
      <c r="BN477" s="72"/>
      <c r="BO477" s="71">
        <v>0</v>
      </c>
      <c r="BP477" s="71">
        <v>0</v>
      </c>
      <c r="BQ477" s="71">
        <v>7</v>
      </c>
      <c r="BR477" s="71">
        <v>1</v>
      </c>
      <c r="BS477" s="71">
        <v>2</v>
      </c>
      <c r="BT477" s="71">
        <v>0</v>
      </c>
      <c r="BU477"/>
      <c r="BV477" s="70">
        <v>89.611000000000004</v>
      </c>
      <c r="BW477" s="70">
        <v>0</v>
      </c>
      <c r="BX477" s="70">
        <v>0</v>
      </c>
      <c r="BY477" s="70">
        <v>0</v>
      </c>
      <c r="BZ477" s="70">
        <v>0</v>
      </c>
      <c r="CA477" s="70">
        <v>0</v>
      </c>
      <c r="CB477" s="70">
        <v>0</v>
      </c>
      <c r="CC477" s="70">
        <v>0</v>
      </c>
      <c r="CD477" s="70">
        <v>0</v>
      </c>
    </row>
    <row r="478" spans="1:82">
      <c r="A478" s="70" t="s">
        <v>2247</v>
      </c>
      <c r="B478" s="70">
        <v>110</v>
      </c>
      <c r="C478" s="70">
        <v>8</v>
      </c>
      <c r="D478" s="70">
        <v>7</v>
      </c>
      <c r="E478" s="70">
        <v>2011</v>
      </c>
      <c r="F478" s="70" t="s">
        <v>178</v>
      </c>
      <c r="G478" s="70" t="s">
        <v>2239</v>
      </c>
      <c r="H478" s="70" t="s">
        <v>2240</v>
      </c>
      <c r="I478" s="148"/>
      <c r="J478" s="71">
        <v>133.85472180765859</v>
      </c>
      <c r="K478" s="71">
        <v>3.02907579621065</v>
      </c>
      <c r="L478" s="71">
        <v>8.0644216245850107</v>
      </c>
      <c r="M478" s="71">
        <v>100.9482080850794</v>
      </c>
      <c r="N478" s="71">
        <v>79.411273640904184</v>
      </c>
      <c r="O478" s="71">
        <v>60.669825674226736</v>
      </c>
      <c r="P478" s="71">
        <v>43.487046603241744</v>
      </c>
      <c r="Q478" s="71">
        <v>3.8986855574015098</v>
      </c>
      <c r="R478" s="71">
        <v>5.6023195465613256</v>
      </c>
      <c r="S478" s="71">
        <v>5.331787193338883</v>
      </c>
      <c r="T478" s="72"/>
      <c r="U478" s="71">
        <v>13569637</v>
      </c>
      <c r="V478" s="71">
        <v>1286</v>
      </c>
      <c r="W478" s="71">
        <v>178</v>
      </c>
      <c r="X478" s="71">
        <v>21278</v>
      </c>
      <c r="Y478" s="71">
        <v>21220</v>
      </c>
      <c r="Z478" s="71">
        <v>31482</v>
      </c>
      <c r="AA478" s="71">
        <v>8788</v>
      </c>
      <c r="AB478" s="71">
        <v>55555</v>
      </c>
      <c r="AC478" s="71">
        <v>976707</v>
      </c>
      <c r="AD478" s="71">
        <v>5.331787193338883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52.247999999999998</v>
      </c>
      <c r="BK478" s="71">
        <v>2.7589999999999999</v>
      </c>
      <c r="BL478" s="71">
        <v>36.621000000000002</v>
      </c>
      <c r="BM478" s="71">
        <v>0</v>
      </c>
      <c r="BN478" s="72"/>
      <c r="BO478" s="71">
        <v>0</v>
      </c>
      <c r="BP478" s="71">
        <v>0</v>
      </c>
      <c r="BQ478" s="71">
        <v>7</v>
      </c>
      <c r="BR478" s="71">
        <v>1</v>
      </c>
      <c r="BS478" s="71">
        <v>2</v>
      </c>
      <c r="BT478" s="71">
        <v>0</v>
      </c>
      <c r="BU478"/>
      <c r="BV478" s="70">
        <v>91.628</v>
      </c>
      <c r="BW478" s="70">
        <v>0</v>
      </c>
      <c r="BX478" s="70">
        <v>0</v>
      </c>
      <c r="BY478" s="70">
        <v>0</v>
      </c>
      <c r="BZ478" s="70">
        <v>0</v>
      </c>
      <c r="CA478" s="70">
        <v>0</v>
      </c>
      <c r="CB478" s="70">
        <v>0</v>
      </c>
      <c r="CC478" s="70">
        <v>0</v>
      </c>
      <c r="CD478" s="70">
        <v>0</v>
      </c>
    </row>
    <row r="479" spans="1:82">
      <c r="A479" s="70" t="s">
        <v>2248</v>
      </c>
      <c r="B479" s="70">
        <v>111</v>
      </c>
      <c r="C479" s="70">
        <v>9</v>
      </c>
      <c r="D479" s="70">
        <v>7</v>
      </c>
      <c r="E479" s="70">
        <v>2012</v>
      </c>
      <c r="F479" s="70" t="s">
        <v>179</v>
      </c>
      <c r="G479" s="70" t="s">
        <v>2239</v>
      </c>
      <c r="H479" s="70" t="s">
        <v>2240</v>
      </c>
      <c r="I479" s="148"/>
      <c r="J479" s="71">
        <v>139.56611896545871</v>
      </c>
      <c r="K479" s="71">
        <v>2.708897797766328</v>
      </c>
      <c r="L479" s="71">
        <v>7.8556907160412353</v>
      </c>
      <c r="M479" s="71">
        <v>106.647819591721</v>
      </c>
      <c r="N479" s="71">
        <v>83.691615001255528</v>
      </c>
      <c r="O479" s="71">
        <v>61.391206051019296</v>
      </c>
      <c r="P479" s="71">
        <v>43.301501096784939</v>
      </c>
      <c r="Q479" s="71">
        <v>4.3327518917391101</v>
      </c>
      <c r="R479" s="71">
        <v>5.3153375066015656</v>
      </c>
      <c r="S479" s="71">
        <v>7.1702727562515873</v>
      </c>
      <c r="T479" s="72"/>
      <c r="U479" s="71">
        <v>15234677</v>
      </c>
      <c r="V479" s="71">
        <v>1286</v>
      </c>
      <c r="W479" s="71">
        <v>178</v>
      </c>
      <c r="X479" s="71">
        <v>21278</v>
      </c>
      <c r="Y479" s="71">
        <v>22123</v>
      </c>
      <c r="Z479" s="71">
        <v>32109</v>
      </c>
      <c r="AA479" s="71">
        <v>8701</v>
      </c>
      <c r="AB479" s="71">
        <v>56826</v>
      </c>
      <c r="AC479" s="71">
        <v>902673</v>
      </c>
      <c r="AD479" s="71">
        <v>7.1702727562515873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82.819000000000003</v>
      </c>
      <c r="BK479" s="71">
        <v>2.7170000000000001</v>
      </c>
      <c r="BL479" s="71">
        <v>37.137</v>
      </c>
      <c r="BM479" s="71">
        <v>0</v>
      </c>
      <c r="BN479" s="72"/>
      <c r="BO479" s="71">
        <v>0</v>
      </c>
      <c r="BP479" s="71">
        <v>0</v>
      </c>
      <c r="BQ479" s="71">
        <v>9</v>
      </c>
      <c r="BR479" s="71">
        <v>1</v>
      </c>
      <c r="BS479" s="71">
        <v>2</v>
      </c>
      <c r="BT479" s="71">
        <v>0</v>
      </c>
      <c r="BU479"/>
      <c r="BV479" s="70">
        <v>122.673</v>
      </c>
      <c r="BW479" s="70">
        <v>0</v>
      </c>
      <c r="BX479" s="70">
        <v>0</v>
      </c>
      <c r="BY479" s="70">
        <v>0</v>
      </c>
      <c r="BZ479" s="70">
        <v>0</v>
      </c>
      <c r="CA479" s="70">
        <v>0</v>
      </c>
      <c r="CB479" s="70">
        <v>0</v>
      </c>
      <c r="CC479" s="70">
        <v>0</v>
      </c>
      <c r="CD479" s="70">
        <v>0</v>
      </c>
    </row>
    <row r="480" spans="1:82">
      <c r="A480" s="70" t="s">
        <v>2249</v>
      </c>
      <c r="B480" s="70">
        <v>112</v>
      </c>
      <c r="C480" s="70">
        <v>10</v>
      </c>
      <c r="D480" s="70">
        <v>7</v>
      </c>
      <c r="E480" s="70">
        <v>2013</v>
      </c>
      <c r="F480" s="70" t="s">
        <v>180</v>
      </c>
      <c r="G480" s="70" t="s">
        <v>2239</v>
      </c>
      <c r="H480" s="70" t="s">
        <v>2240</v>
      </c>
      <c r="I480" s="148"/>
      <c r="J480" s="71">
        <v>132.02356355399311</v>
      </c>
      <c r="K480" s="71">
        <v>2.3019698712120542</v>
      </c>
      <c r="L480" s="71">
        <v>7.2485899744379996</v>
      </c>
      <c r="M480" s="71">
        <v>106.1748989802791</v>
      </c>
      <c r="N480" s="71">
        <v>76.768879442181415</v>
      </c>
      <c r="O480" s="71">
        <v>59.885632077781025</v>
      </c>
      <c r="P480" s="71">
        <v>43.44967537518</v>
      </c>
      <c r="Q480" s="71">
        <v>4.4311977363247097</v>
      </c>
      <c r="R480" s="71">
        <v>5.4764317376520308</v>
      </c>
      <c r="S480" s="71">
        <v>9.908561476978937</v>
      </c>
      <c r="T480" s="72"/>
      <c r="U480" s="71">
        <v>14865285</v>
      </c>
      <c r="V480" s="71">
        <v>1286</v>
      </c>
      <c r="W480" s="71">
        <v>178</v>
      </c>
      <c r="X480" s="71">
        <v>21278</v>
      </c>
      <c r="Y480" s="71">
        <v>22457</v>
      </c>
      <c r="Z480" s="71">
        <v>32720</v>
      </c>
      <c r="AA480" s="71">
        <v>8698</v>
      </c>
      <c r="AB480" s="71">
        <v>57284</v>
      </c>
      <c r="AC480" s="71">
        <v>907838</v>
      </c>
      <c r="AD480" s="71">
        <v>9.908561476978937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83.278000000000006</v>
      </c>
      <c r="BK480" s="71">
        <v>2.6320000000000001</v>
      </c>
      <c r="BL480" s="71">
        <v>37.923999999999999</v>
      </c>
      <c r="BM480" s="71">
        <v>0</v>
      </c>
      <c r="BN480" s="72"/>
      <c r="BO480" s="71">
        <v>0</v>
      </c>
      <c r="BP480" s="71">
        <v>0</v>
      </c>
      <c r="BQ480" s="71">
        <v>9</v>
      </c>
      <c r="BR480" s="71">
        <v>1</v>
      </c>
      <c r="BS480" s="71">
        <v>2</v>
      </c>
      <c r="BT480" s="71">
        <v>0</v>
      </c>
      <c r="BU480"/>
      <c r="BV480" s="70">
        <v>123.834</v>
      </c>
      <c r="BW480" s="70">
        <v>0</v>
      </c>
      <c r="BX480" s="70">
        <v>0</v>
      </c>
      <c r="BY480" s="70">
        <v>0</v>
      </c>
      <c r="BZ480" s="70">
        <v>0</v>
      </c>
      <c r="CA480" s="70">
        <v>0</v>
      </c>
      <c r="CB480" s="70">
        <v>0</v>
      </c>
      <c r="CC480" s="70">
        <v>0</v>
      </c>
      <c r="CD480" s="70">
        <v>0</v>
      </c>
    </row>
    <row r="481" spans="1:82">
      <c r="A481" s="70" t="s">
        <v>2250</v>
      </c>
      <c r="B481" s="70">
        <v>113</v>
      </c>
      <c r="C481" s="70">
        <v>11</v>
      </c>
      <c r="D481" s="70">
        <v>7</v>
      </c>
      <c r="E481" s="70">
        <v>2014</v>
      </c>
      <c r="F481" s="70" t="s">
        <v>181</v>
      </c>
      <c r="G481" s="70" t="s">
        <v>2239</v>
      </c>
      <c r="H481" s="70" t="s">
        <v>2240</v>
      </c>
      <c r="I481" s="148"/>
      <c r="J481" s="71">
        <v>131.1307894598024</v>
      </c>
      <c r="K481" s="71">
        <v>2.047934645575078</v>
      </c>
      <c r="L481" s="71">
        <v>8.4365442424661552</v>
      </c>
      <c r="M481" s="71">
        <v>105.66416920702331</v>
      </c>
      <c r="N481" s="71">
        <v>74.826830631830234</v>
      </c>
      <c r="O481" s="71">
        <v>57.71961845007651</v>
      </c>
      <c r="P481" s="71">
        <v>43.238664523653782</v>
      </c>
      <c r="Q481" s="71">
        <v>4.2882821281141901</v>
      </c>
      <c r="R481" s="71">
        <v>5.7277255523024229</v>
      </c>
      <c r="S481" s="71">
        <v>8.09852866251269</v>
      </c>
      <c r="T481" s="72"/>
      <c r="U481" s="71">
        <v>16122627</v>
      </c>
      <c r="V481" s="71">
        <v>991</v>
      </c>
      <c r="W481" s="71">
        <v>177</v>
      </c>
      <c r="X481" s="71">
        <v>22685</v>
      </c>
      <c r="Y481" s="71">
        <v>22827</v>
      </c>
      <c r="Z481" s="71">
        <v>33215</v>
      </c>
      <c r="AA481" s="71">
        <v>8611</v>
      </c>
      <c r="AB481" s="71">
        <v>57780</v>
      </c>
      <c r="AC481" s="71">
        <v>952481</v>
      </c>
      <c r="AD481" s="71">
        <v>8.09852866251269</v>
      </c>
      <c r="AE481" s="72"/>
      <c r="AF481" s="71"/>
      <c r="AG481" s="71"/>
      <c r="AH481" s="71"/>
      <c r="AI481" s="71"/>
      <c r="AJ481" s="71"/>
      <c r="AK481" s="71"/>
      <c r="AL481" s="71"/>
      <c r="AM481" s="71"/>
      <c r="AN481" s="71"/>
      <c r="AO481" s="71"/>
      <c r="AP481" s="71"/>
      <c r="AQ481" s="72"/>
      <c r="AR481" s="71">
        <v>1804</v>
      </c>
      <c r="AS481" s="71">
        <v>264</v>
      </c>
      <c r="AT481" s="71">
        <v>0</v>
      </c>
      <c r="AU481" s="71">
        <v>0</v>
      </c>
      <c r="AV481" s="71">
        <v>0</v>
      </c>
      <c r="AW481" s="71">
        <v>0</v>
      </c>
      <c r="AX481" s="71"/>
      <c r="AY481" s="72"/>
      <c r="AZ481" s="71">
        <v>7466</v>
      </c>
      <c r="BA481" s="71">
        <v>13063.4</v>
      </c>
      <c r="BB481" s="71">
        <v>0</v>
      </c>
      <c r="BC481" s="71">
        <v>0</v>
      </c>
      <c r="BD481" s="71">
        <v>0</v>
      </c>
      <c r="BE481" s="71">
        <v>0</v>
      </c>
      <c r="BF481" s="71"/>
      <c r="BG481" s="72"/>
      <c r="BH481" s="71">
        <v>0</v>
      </c>
      <c r="BI481" s="71">
        <v>0</v>
      </c>
      <c r="BJ481" s="71">
        <v>82.813999999999993</v>
      </c>
      <c r="BK481" s="71">
        <v>2.879</v>
      </c>
      <c r="BL481" s="71">
        <v>36.349999999999994</v>
      </c>
      <c r="BM481" s="71">
        <v>0</v>
      </c>
      <c r="BN481" s="72"/>
      <c r="BO481" s="71">
        <v>0</v>
      </c>
      <c r="BP481" s="71">
        <v>0</v>
      </c>
      <c r="BQ481" s="71">
        <v>9</v>
      </c>
      <c r="BR481" s="71">
        <v>1</v>
      </c>
      <c r="BS481" s="71">
        <v>2</v>
      </c>
      <c r="BT481" s="71">
        <v>0</v>
      </c>
      <c r="BU481"/>
      <c r="BV481" s="70">
        <v>122.04300000000001</v>
      </c>
      <c r="BW481" s="70">
        <v>0</v>
      </c>
      <c r="BX481" s="70">
        <v>0</v>
      </c>
      <c r="BY481" s="70">
        <v>0</v>
      </c>
      <c r="BZ481" s="70">
        <v>0</v>
      </c>
      <c r="CA481" s="70">
        <v>0</v>
      </c>
      <c r="CB481" s="70">
        <v>0</v>
      </c>
      <c r="CC481" s="70">
        <v>0</v>
      </c>
      <c r="CD481" s="70">
        <v>0</v>
      </c>
    </row>
    <row r="482" spans="1:82">
      <c r="A482" s="70" t="s">
        <v>2251</v>
      </c>
      <c r="B482" s="70">
        <v>114</v>
      </c>
      <c r="C482" s="70">
        <v>12</v>
      </c>
      <c r="D482" s="70">
        <v>7</v>
      </c>
      <c r="E482" s="70">
        <v>2015</v>
      </c>
      <c r="F482" s="70" t="s">
        <v>182</v>
      </c>
      <c r="G482" s="1064" t="s">
        <v>2239</v>
      </c>
      <c r="H482" s="70" t="s">
        <v>2240</v>
      </c>
      <c r="I482" s="148"/>
      <c r="J482" s="71">
        <v>76.625286743721247</v>
      </c>
      <c r="K482" s="71">
        <v>1.985761847557773</v>
      </c>
      <c r="L482" s="71">
        <v>9.9145047933712664</v>
      </c>
      <c r="M482" s="71">
        <v>100.7238745605468</v>
      </c>
      <c r="N482" s="71">
        <v>68.577050325623389</v>
      </c>
      <c r="O482" s="71">
        <v>58.412126011731779</v>
      </c>
      <c r="P482" s="71">
        <v>43.403483296581527</v>
      </c>
      <c r="Q482" s="71">
        <v>4.2313726982034696</v>
      </c>
      <c r="R482" s="71">
        <v>5.5515038495526428</v>
      </c>
      <c r="S482" s="71">
        <v>6.9582675294829626</v>
      </c>
      <c r="T482" s="72"/>
      <c r="U482" s="71">
        <v>10798730</v>
      </c>
      <c r="V482" s="71">
        <v>991</v>
      </c>
      <c r="W482" s="71">
        <v>177</v>
      </c>
      <c r="X482" s="71">
        <v>22685</v>
      </c>
      <c r="Y482" s="71">
        <v>23264</v>
      </c>
      <c r="Z482" s="71">
        <v>33937</v>
      </c>
      <c r="AA482" s="71">
        <v>8637</v>
      </c>
      <c r="AB482" s="71">
        <v>58240</v>
      </c>
      <c r="AC482" s="71">
        <v>948939</v>
      </c>
      <c r="AD482" s="71">
        <v>6.9582675294829626</v>
      </c>
      <c r="AE482" s="72"/>
      <c r="AF482" s="71">
        <v>56981494.842557684</v>
      </c>
      <c r="AG482" s="71">
        <v>1647572.644783569</v>
      </c>
      <c r="AH482" s="71">
        <v>2008686.330377016</v>
      </c>
      <c r="AI482" s="71">
        <v>136343365.936793</v>
      </c>
      <c r="AJ482" s="71">
        <v>101814314.7003524</v>
      </c>
      <c r="AK482" s="71">
        <v>0</v>
      </c>
      <c r="AL482" s="71">
        <v>0</v>
      </c>
      <c r="AM482" s="71">
        <v>7981547.6923885858</v>
      </c>
      <c r="AN482" s="71">
        <v>0</v>
      </c>
      <c r="AO482" s="71">
        <v>0</v>
      </c>
      <c r="AP482" s="71">
        <v>306776982.14725226</v>
      </c>
      <c r="AQ482" s="72"/>
      <c r="AR482" s="71">
        <v>1978</v>
      </c>
      <c r="AS482" s="71">
        <v>403</v>
      </c>
      <c r="AT482" s="71">
        <v>0</v>
      </c>
      <c r="AU482" s="71">
        <v>0</v>
      </c>
      <c r="AV482" s="71">
        <v>0</v>
      </c>
      <c r="AW482" s="71">
        <v>0</v>
      </c>
      <c r="AX482" s="71"/>
      <c r="AY482" s="72"/>
      <c r="AZ482" s="71">
        <v>8248.7999999999993</v>
      </c>
      <c r="BA482" s="71">
        <v>22159.5</v>
      </c>
      <c r="BB482" s="71">
        <v>0</v>
      </c>
      <c r="BC482" s="71">
        <v>0</v>
      </c>
      <c r="BD482" s="71">
        <v>0</v>
      </c>
      <c r="BE482" s="71">
        <v>0</v>
      </c>
      <c r="BF482" s="71"/>
      <c r="BG482" s="72"/>
      <c r="BH482" s="71">
        <v>0</v>
      </c>
      <c r="BI482" s="71">
        <v>0</v>
      </c>
      <c r="BJ482" s="71">
        <v>76.326999999999998</v>
      </c>
      <c r="BK482" s="71">
        <v>2.835</v>
      </c>
      <c r="BL482" s="71">
        <v>39.832999999999998</v>
      </c>
      <c r="BM482" s="71">
        <v>0</v>
      </c>
      <c r="BN482" s="72"/>
      <c r="BO482" s="71">
        <v>0</v>
      </c>
      <c r="BP482" s="71">
        <v>0</v>
      </c>
      <c r="BQ482" s="71">
        <v>9</v>
      </c>
      <c r="BR482" s="71">
        <v>1</v>
      </c>
      <c r="BS482" s="71">
        <v>2</v>
      </c>
      <c r="BT482" s="71">
        <v>0</v>
      </c>
      <c r="BU482"/>
      <c r="BV482" s="70">
        <v>118.995</v>
      </c>
      <c r="BW482" s="70">
        <v>0</v>
      </c>
      <c r="BX482" s="70">
        <v>0</v>
      </c>
      <c r="BY482" s="70">
        <v>0</v>
      </c>
      <c r="BZ482" s="70">
        <v>0</v>
      </c>
      <c r="CA482" s="70">
        <v>0</v>
      </c>
      <c r="CB482" s="70">
        <v>0</v>
      </c>
      <c r="CC482" s="70">
        <v>0</v>
      </c>
      <c r="CD482" s="70">
        <v>0</v>
      </c>
    </row>
    <row r="483" spans="1:82">
      <c r="A483" s="70" t="s">
        <v>2252</v>
      </c>
      <c r="B483" s="70">
        <v>115</v>
      </c>
      <c r="C483" s="70">
        <v>13</v>
      </c>
      <c r="D483" s="70">
        <v>7</v>
      </c>
      <c r="E483" s="70">
        <v>2016</v>
      </c>
      <c r="F483" s="70" t="s">
        <v>155</v>
      </c>
      <c r="G483" s="1064" t="s">
        <v>2239</v>
      </c>
      <c r="H483" s="70" t="s">
        <v>2240</v>
      </c>
      <c r="I483" s="148"/>
      <c r="J483" s="71">
        <v>122.32064539376731</v>
      </c>
      <c r="K483" s="71">
        <v>1.9984485519387483</v>
      </c>
      <c r="L483" s="71">
        <v>10.497389983471042</v>
      </c>
      <c r="M483" s="71">
        <v>87.382442578322056</v>
      </c>
      <c r="N483" s="71">
        <v>68.672851543105892</v>
      </c>
      <c r="O483" s="71">
        <v>58.685568064090766</v>
      </c>
      <c r="P483" s="71">
        <v>42.193141275383283</v>
      </c>
      <c r="Q483" s="71">
        <v>4.1318323652457032</v>
      </c>
      <c r="R483" s="71">
        <v>5.7082099602271263</v>
      </c>
      <c r="S483" s="71">
        <v>8.3188028299407062</v>
      </c>
      <c r="T483" s="72"/>
      <c r="U483" s="71">
        <v>15980214</v>
      </c>
      <c r="V483" s="71">
        <v>991</v>
      </c>
      <c r="W483" s="71">
        <v>177</v>
      </c>
      <c r="X483" s="71">
        <v>22685</v>
      </c>
      <c r="Y483" s="71">
        <v>23648</v>
      </c>
      <c r="Z483" s="71">
        <v>34515</v>
      </c>
      <c r="AA483" s="71">
        <v>8684</v>
      </c>
      <c r="AB483" s="71">
        <v>58498</v>
      </c>
      <c r="AC483" s="71">
        <v>974906.07255594328</v>
      </c>
      <c r="AD483" s="71">
        <v>8.3188028299407062</v>
      </c>
      <c r="AE483" s="72"/>
      <c r="AF483" s="71">
        <v>86124833.701683506</v>
      </c>
      <c r="AG483" s="71">
        <v>1564602.1025977749</v>
      </c>
      <c r="AH483" s="71">
        <v>1615520.151878292</v>
      </c>
      <c r="AI483" s="71">
        <v>135177943.90398559</v>
      </c>
      <c r="AJ483" s="71">
        <v>98453420.725805283</v>
      </c>
      <c r="AK483" s="71">
        <v>0</v>
      </c>
      <c r="AL483" s="71">
        <v>0</v>
      </c>
      <c r="AM483" s="71">
        <v>8023133.859088935</v>
      </c>
      <c r="AN483" s="71">
        <v>0</v>
      </c>
      <c r="AO483" s="71">
        <v>0</v>
      </c>
      <c r="AP483" s="71">
        <v>330959454.44503939</v>
      </c>
      <c r="AQ483" s="72"/>
      <c r="AR483" s="71">
        <v>2115</v>
      </c>
      <c r="AS483" s="71">
        <v>491</v>
      </c>
      <c r="AT483" s="71">
        <v>0</v>
      </c>
      <c r="AU483" s="71">
        <v>0</v>
      </c>
      <c r="AV483" s="71">
        <v>0</v>
      </c>
      <c r="AW483" s="71">
        <v>0</v>
      </c>
      <c r="AX483" s="71"/>
      <c r="AY483" s="72"/>
      <c r="AZ483" s="71">
        <v>8921.2999999999993</v>
      </c>
      <c r="BA483" s="71">
        <v>29619.8</v>
      </c>
      <c r="BB483" s="71">
        <v>0</v>
      </c>
      <c r="BC483" s="71">
        <v>0</v>
      </c>
      <c r="BD483" s="71">
        <v>0</v>
      </c>
      <c r="BE483" s="71">
        <v>0</v>
      </c>
      <c r="BF483" s="71"/>
      <c r="BG483" s="72"/>
      <c r="BH483" s="71">
        <v>0</v>
      </c>
      <c r="BI483" s="71">
        <v>0</v>
      </c>
      <c r="BJ483" s="71">
        <v>78.543000000000006</v>
      </c>
      <c r="BK483" s="71">
        <v>2.8759999999999999</v>
      </c>
      <c r="BL483" s="71">
        <v>38.916000000000004</v>
      </c>
      <c r="BM483" s="71">
        <v>0</v>
      </c>
      <c r="BN483" s="72"/>
      <c r="BO483" s="71">
        <v>0</v>
      </c>
      <c r="BP483" s="71">
        <v>0</v>
      </c>
      <c r="BQ483" s="71">
        <v>9</v>
      </c>
      <c r="BR483" s="71">
        <v>1</v>
      </c>
      <c r="BS483" s="71">
        <v>2</v>
      </c>
      <c r="BT483" s="71">
        <v>0</v>
      </c>
      <c r="BU483"/>
      <c r="BV483" s="70">
        <v>120.33499999999999</v>
      </c>
      <c r="BW483" s="70">
        <v>0</v>
      </c>
      <c r="BX483" s="70">
        <v>0</v>
      </c>
      <c r="BY483" s="70">
        <v>0</v>
      </c>
      <c r="BZ483" s="70">
        <v>0</v>
      </c>
      <c r="CA483" s="70">
        <v>0</v>
      </c>
      <c r="CB483" s="70">
        <v>0</v>
      </c>
      <c r="CC483" s="70">
        <v>0</v>
      </c>
      <c r="CD483" s="70">
        <v>0</v>
      </c>
    </row>
    <row r="484" spans="1:82">
      <c r="A484" s="70" t="s">
        <v>2253</v>
      </c>
      <c r="B484" s="70">
        <v>116</v>
      </c>
      <c r="C484" s="70">
        <v>14</v>
      </c>
      <c r="D484" s="70">
        <v>7</v>
      </c>
      <c r="E484" s="70">
        <v>2017</v>
      </c>
      <c r="F484" s="70" t="s">
        <v>156</v>
      </c>
      <c r="G484" s="70" t="s">
        <v>2239</v>
      </c>
      <c r="H484" s="70" t="s">
        <v>2240</v>
      </c>
      <c r="I484" s="148"/>
      <c r="J484" s="71">
        <v>128.69528130104615</v>
      </c>
      <c r="K484" s="71">
        <v>2.0403307470146705</v>
      </c>
      <c r="L484" s="71">
        <v>9.7653449858983912</v>
      </c>
      <c r="M484" s="71">
        <v>86.598519075297602</v>
      </c>
      <c r="N484" s="71">
        <v>71.472506013771621</v>
      </c>
      <c r="O484" s="71">
        <v>58.902087414284203</v>
      </c>
      <c r="P484" s="71">
        <v>41.602390566435098</v>
      </c>
      <c r="Q484" s="71">
        <v>4.0259685883247798</v>
      </c>
      <c r="R484" s="71">
        <v>5.8273733633136633</v>
      </c>
      <c r="S484" s="71">
        <v>8.6642602798399722</v>
      </c>
      <c r="T484" s="72"/>
      <c r="U484" s="71">
        <v>17913662</v>
      </c>
      <c r="V484" s="71">
        <v>991</v>
      </c>
      <c r="W484" s="71">
        <v>177</v>
      </c>
      <c r="X484" s="71">
        <v>22685</v>
      </c>
      <c r="Y484" s="71">
        <v>24060</v>
      </c>
      <c r="Z484" s="71">
        <v>35217</v>
      </c>
      <c r="AA484" s="71">
        <v>8617</v>
      </c>
      <c r="AB484" s="71">
        <v>58943</v>
      </c>
      <c r="AC484" s="71">
        <v>1015006</v>
      </c>
      <c r="AD484" s="71">
        <v>8.6642602798399722</v>
      </c>
      <c r="AE484" s="72"/>
      <c r="AF484" s="71">
        <v>96652660.556524709</v>
      </c>
      <c r="AG484" s="71">
        <v>1619309.462143888</v>
      </c>
      <c r="AH484" s="71">
        <v>2058777.8151147671</v>
      </c>
      <c r="AI484" s="71">
        <v>137355840.83942211</v>
      </c>
      <c r="AJ484" s="71">
        <v>105758102.07116459</v>
      </c>
      <c r="AK484" s="71">
        <v>0</v>
      </c>
      <c r="AL484" s="71">
        <v>0</v>
      </c>
      <c r="AM484" s="71">
        <v>8096816.1360663166</v>
      </c>
      <c r="AN484" s="71">
        <v>0</v>
      </c>
      <c r="AO484" s="71">
        <v>0</v>
      </c>
      <c r="AP484" s="71">
        <v>351541506.88043636</v>
      </c>
      <c r="AQ484" s="72"/>
      <c r="AR484" s="71">
        <v>2231</v>
      </c>
      <c r="AS484" s="71">
        <v>570</v>
      </c>
      <c r="AT484" s="71">
        <v>0</v>
      </c>
      <c r="AU484" s="71">
        <v>0</v>
      </c>
      <c r="AV484" s="71">
        <v>0</v>
      </c>
      <c r="AW484" s="71">
        <v>0</v>
      </c>
      <c r="AX484" s="71"/>
      <c r="AY484" s="72"/>
      <c r="AZ484" s="71">
        <v>9490.2999999999993</v>
      </c>
      <c r="BA484" s="71">
        <v>33371.800000000003</v>
      </c>
      <c r="BB484" s="71">
        <v>0</v>
      </c>
      <c r="BC484" s="71">
        <v>0</v>
      </c>
      <c r="BD484" s="71">
        <v>0</v>
      </c>
      <c r="BE484" s="71">
        <v>0</v>
      </c>
      <c r="BF484" s="71"/>
      <c r="BG484" s="72"/>
      <c r="BH484" s="71">
        <v>0</v>
      </c>
      <c r="BI484" s="71">
        <v>0</v>
      </c>
      <c r="BJ484" s="71">
        <v>82.900999999999996</v>
      </c>
      <c r="BK484" s="71">
        <v>2.9870000000000001</v>
      </c>
      <c r="BL484" s="71">
        <v>38.246000000000002</v>
      </c>
      <c r="BM484" s="71">
        <v>0</v>
      </c>
      <c r="BN484" s="72"/>
      <c r="BO484" s="71">
        <v>0</v>
      </c>
      <c r="BP484" s="71">
        <v>0</v>
      </c>
      <c r="BQ484" s="71">
        <v>9</v>
      </c>
      <c r="BR484" s="71">
        <v>1</v>
      </c>
      <c r="BS484" s="71">
        <v>2</v>
      </c>
      <c r="BT484" s="71">
        <v>0</v>
      </c>
      <c r="BU484"/>
      <c r="BV484" s="70">
        <v>124.134</v>
      </c>
      <c r="BW484" s="70">
        <v>0</v>
      </c>
      <c r="BX484" s="70">
        <v>0</v>
      </c>
      <c r="BY484" s="70">
        <v>0</v>
      </c>
      <c r="BZ484" s="70">
        <v>0</v>
      </c>
      <c r="CA484" s="70">
        <v>0</v>
      </c>
      <c r="CB484" s="70">
        <v>0</v>
      </c>
      <c r="CC484" s="70">
        <v>0</v>
      </c>
      <c r="CD484" s="70">
        <v>0</v>
      </c>
    </row>
    <row r="485" spans="1:82">
      <c r="A485" s="70" t="s">
        <v>2254</v>
      </c>
      <c r="B485" s="70">
        <v>117</v>
      </c>
      <c r="C485" s="70">
        <v>15</v>
      </c>
      <c r="D485" s="70">
        <v>7</v>
      </c>
      <c r="E485" s="70">
        <v>2018</v>
      </c>
      <c r="F485" s="70" t="s">
        <v>183</v>
      </c>
      <c r="G485" s="70" t="s">
        <v>2239</v>
      </c>
      <c r="H485" s="70" t="s">
        <v>2240</v>
      </c>
      <c r="I485" s="148"/>
      <c r="J485" s="71">
        <v>133.87173667955901</v>
      </c>
      <c r="K485" s="71">
        <v>1.9048529604526727</v>
      </c>
      <c r="L485" s="71">
        <v>9.0938444769943025</v>
      </c>
      <c r="M485" s="71">
        <v>87.945804227901377</v>
      </c>
      <c r="N485" s="71">
        <v>65.728086203685876</v>
      </c>
      <c r="O485" s="71">
        <v>58.711192646416073</v>
      </c>
      <c r="P485" s="71">
        <v>41.475063606226598</v>
      </c>
      <c r="Q485" s="71">
        <v>3.7418142602668198</v>
      </c>
      <c r="R485" s="71">
        <v>5.5737423858218378</v>
      </c>
      <c r="S485" s="71">
        <v>9.023091015370758</v>
      </c>
      <c r="T485" s="72"/>
      <c r="U485" s="71">
        <v>19446234</v>
      </c>
      <c r="V485" s="71">
        <v>991</v>
      </c>
      <c r="W485" s="71">
        <v>177</v>
      </c>
      <c r="X485" s="71">
        <v>22685</v>
      </c>
      <c r="Y485" s="71">
        <v>24392</v>
      </c>
      <c r="Z485" s="71">
        <v>35775</v>
      </c>
      <c r="AA485" s="71">
        <v>8677</v>
      </c>
      <c r="AB485" s="71">
        <v>59037</v>
      </c>
      <c r="AC485" s="71">
        <v>967024.00000000012</v>
      </c>
      <c r="AD485" s="71">
        <v>9.023091015370758</v>
      </c>
      <c r="AE485" s="72"/>
      <c r="AF485" s="71">
        <v>101153818.2153108</v>
      </c>
      <c r="AG485" s="71">
        <v>1438599.6162065279</v>
      </c>
      <c r="AH485" s="71">
        <v>1941555.844517706</v>
      </c>
      <c r="AI485" s="71">
        <v>132531926.2013673</v>
      </c>
      <c r="AJ485" s="71">
        <v>96049081.166951373</v>
      </c>
      <c r="AK485" s="71">
        <v>0</v>
      </c>
      <c r="AL485" s="71">
        <v>0</v>
      </c>
      <c r="AM485" s="71">
        <v>8126508.6230836129</v>
      </c>
      <c r="AN485" s="71">
        <v>0</v>
      </c>
      <c r="AO485" s="71">
        <v>0</v>
      </c>
      <c r="AP485" s="71">
        <v>341241489.66743731</v>
      </c>
      <c r="AQ485" s="72"/>
      <c r="AR485" s="71">
        <v>2339</v>
      </c>
      <c r="AS485" s="71">
        <v>628</v>
      </c>
      <c r="AT485" s="71">
        <v>0</v>
      </c>
      <c r="AU485" s="71">
        <v>0</v>
      </c>
      <c r="AV485" s="71">
        <v>0</v>
      </c>
      <c r="AW485" s="71">
        <v>0</v>
      </c>
      <c r="AX485" s="71"/>
      <c r="AY485" s="72"/>
      <c r="AZ485" s="71">
        <v>10046</v>
      </c>
      <c r="BA485" s="71">
        <v>38568</v>
      </c>
      <c r="BB485" s="71">
        <v>0</v>
      </c>
      <c r="BC485" s="71">
        <v>0</v>
      </c>
      <c r="BD485" s="71">
        <v>0</v>
      </c>
      <c r="BE485" s="71">
        <v>0</v>
      </c>
      <c r="BF485" s="71"/>
      <c r="BG485" s="72"/>
      <c r="BH485" s="71">
        <v>0</v>
      </c>
      <c r="BI485" s="71">
        <v>0</v>
      </c>
      <c r="BJ485" s="71">
        <v>80.320999999999998</v>
      </c>
      <c r="BK485" s="71">
        <v>3.5129999999999999</v>
      </c>
      <c r="BL485" s="71">
        <v>37.707000000000001</v>
      </c>
      <c r="BM485" s="71">
        <v>0</v>
      </c>
      <c r="BN485" s="72"/>
      <c r="BO485" s="71">
        <v>0</v>
      </c>
      <c r="BP485" s="71">
        <v>0</v>
      </c>
      <c r="BQ485" s="71">
        <v>9</v>
      </c>
      <c r="BR485" s="71">
        <v>1</v>
      </c>
      <c r="BS485" s="71">
        <v>2</v>
      </c>
      <c r="BT485" s="71">
        <v>0</v>
      </c>
      <c r="BU485"/>
      <c r="BV485" s="70">
        <v>121.541</v>
      </c>
      <c r="BW485" s="70">
        <v>0</v>
      </c>
      <c r="BX485" s="70">
        <v>0</v>
      </c>
      <c r="BY485" s="70">
        <v>0</v>
      </c>
      <c r="BZ485" s="70">
        <v>0</v>
      </c>
      <c r="CA485" s="70">
        <v>0</v>
      </c>
      <c r="CB485" s="70">
        <v>0</v>
      </c>
      <c r="CC485" s="70">
        <v>0</v>
      </c>
      <c r="CD485" s="70">
        <v>0</v>
      </c>
    </row>
    <row r="486" spans="1:82">
      <c r="A486" s="70" t="s">
        <v>2255</v>
      </c>
      <c r="B486" s="70">
        <v>118</v>
      </c>
      <c r="C486" s="70">
        <v>16</v>
      </c>
      <c r="D486" s="70">
        <v>7</v>
      </c>
      <c r="E486" s="70">
        <v>2019</v>
      </c>
      <c r="F486" s="70" t="s">
        <v>158</v>
      </c>
      <c r="G486" s="70" t="s">
        <v>2239</v>
      </c>
      <c r="H486" s="70" t="s">
        <v>2240</v>
      </c>
      <c r="I486" s="148"/>
      <c r="J486" s="71">
        <v>125.8958287619984</v>
      </c>
      <c r="K486" s="71">
        <v>1.7090851032279006</v>
      </c>
      <c r="L486" s="71">
        <v>9.1427238903297372</v>
      </c>
      <c r="M486" s="71">
        <v>83.835020721896015</v>
      </c>
      <c r="N486" s="71">
        <v>65.207582568448132</v>
      </c>
      <c r="O486" s="71">
        <v>58.052890765220724</v>
      </c>
      <c r="P486" s="71">
        <v>41.026931204996842</v>
      </c>
      <c r="Q486" s="71">
        <v>3.6602182518117501</v>
      </c>
      <c r="R486" s="71">
        <v>6.0424575306137971</v>
      </c>
      <c r="S486" s="71">
        <v>8.17847977106989</v>
      </c>
      <c r="T486" s="72"/>
      <c r="U486" s="71">
        <v>19137528</v>
      </c>
      <c r="V486" s="71">
        <v>991</v>
      </c>
      <c r="W486" s="71">
        <v>177</v>
      </c>
      <c r="X486" s="71">
        <v>22685</v>
      </c>
      <c r="Y486" s="71">
        <v>24931</v>
      </c>
      <c r="Z486" s="71">
        <v>36345</v>
      </c>
      <c r="AA486" s="71">
        <v>8519</v>
      </c>
      <c r="AB486" s="71">
        <v>59313</v>
      </c>
      <c r="AC486" s="71">
        <v>1065515</v>
      </c>
      <c r="AD486" s="71">
        <v>8.17847977106989</v>
      </c>
      <c r="AE486" s="72"/>
      <c r="AF486" s="71">
        <v>96735966.355481863</v>
      </c>
      <c r="AG486" s="71">
        <v>1386988.3628411901</v>
      </c>
      <c r="AH486" s="71">
        <v>2085388.656017957</v>
      </c>
      <c r="AI486" s="71">
        <v>136822520.67493469</v>
      </c>
      <c r="AJ486" s="71">
        <v>106210277.9711052</v>
      </c>
      <c r="AK486" s="71">
        <v>0</v>
      </c>
      <c r="AL486" s="71">
        <v>0</v>
      </c>
      <c r="AM486" s="71">
        <v>8077984.0919750594</v>
      </c>
      <c r="AN486" s="71">
        <v>0</v>
      </c>
      <c r="AO486" s="71">
        <v>0</v>
      </c>
      <c r="AP486" s="71">
        <v>351319126.11235595</v>
      </c>
      <c r="AQ486" s="72"/>
      <c r="AR486" s="71">
        <v>2499</v>
      </c>
      <c r="AS486" s="71">
        <v>684</v>
      </c>
      <c r="AT486" s="71">
        <v>0</v>
      </c>
      <c r="AU486" s="71">
        <v>0</v>
      </c>
      <c r="AV486" s="71">
        <v>0</v>
      </c>
      <c r="AW486" s="71">
        <v>0</v>
      </c>
      <c r="AX486" s="71"/>
      <c r="AY486" s="72"/>
      <c r="AZ486" s="71">
        <v>10797.799999999979</v>
      </c>
      <c r="BA486" s="71">
        <v>42960.800000000003</v>
      </c>
      <c r="BB486" s="71">
        <v>0</v>
      </c>
      <c r="BC486" s="71">
        <v>0</v>
      </c>
      <c r="BD486" s="71">
        <v>0</v>
      </c>
      <c r="BE486" s="71">
        <v>0</v>
      </c>
      <c r="BF486" s="71"/>
      <c r="BG486" s="72"/>
      <c r="BH486" s="71">
        <v>0</v>
      </c>
      <c r="BI486" s="71">
        <v>0</v>
      </c>
      <c r="BJ486" s="71">
        <v>83.787999999999997</v>
      </c>
      <c r="BK486" s="71">
        <v>2.7879999999999998</v>
      </c>
      <c r="BL486" s="71">
        <v>38.885000000000005</v>
      </c>
      <c r="BM486" s="71">
        <v>0</v>
      </c>
      <c r="BN486" s="72"/>
      <c r="BO486" s="71">
        <v>0</v>
      </c>
      <c r="BP486" s="71">
        <v>0</v>
      </c>
      <c r="BQ486" s="71">
        <v>9</v>
      </c>
      <c r="BR486" s="71">
        <v>1</v>
      </c>
      <c r="BS486" s="71">
        <v>2</v>
      </c>
      <c r="BT486" s="71">
        <v>0</v>
      </c>
      <c r="BU486"/>
      <c r="BV486" s="70">
        <v>125.461</v>
      </c>
      <c r="BW486" s="70">
        <v>0</v>
      </c>
      <c r="BX486" s="70">
        <v>0</v>
      </c>
      <c r="BY486" s="70">
        <v>0</v>
      </c>
      <c r="BZ486" s="70">
        <v>0</v>
      </c>
      <c r="CA486" s="70">
        <v>0</v>
      </c>
      <c r="CB486" s="70">
        <v>0</v>
      </c>
      <c r="CC486" s="70">
        <v>0</v>
      </c>
      <c r="CD486" s="70">
        <v>0</v>
      </c>
    </row>
    <row r="487" spans="1:82">
      <c r="A487" s="70" t="s">
        <v>2256</v>
      </c>
      <c r="B487" s="70">
        <v>119</v>
      </c>
      <c r="C487" s="70">
        <v>17</v>
      </c>
      <c r="D487" s="70">
        <v>7</v>
      </c>
      <c r="E487" s="70">
        <v>2020</v>
      </c>
      <c r="F487" s="70" t="s">
        <v>159</v>
      </c>
      <c r="G487" s="70" t="s">
        <v>2239</v>
      </c>
      <c r="H487" s="70" t="s">
        <v>2240</v>
      </c>
      <c r="I487" s="148"/>
      <c r="J487" s="71">
        <v>114.60124775581239</v>
      </c>
      <c r="K487" s="71">
        <v>1.9330149531838576</v>
      </c>
      <c r="L487" s="71">
        <v>10.410859907421074</v>
      </c>
      <c r="M487" s="71">
        <v>79.849692374124103</v>
      </c>
      <c r="N487" s="71">
        <v>64.82896081633811</v>
      </c>
      <c r="O487" s="71">
        <v>50.764579407082906</v>
      </c>
      <c r="P487" s="71">
        <v>38.562996818845527</v>
      </c>
      <c r="Q487" s="71">
        <v>3.47927228777026</v>
      </c>
      <c r="R487" s="71">
        <v>2.7123688895233151</v>
      </c>
      <c r="S487" s="71">
        <v>7.8005325332526008</v>
      </c>
      <c r="T487" s="72"/>
      <c r="U487" s="71">
        <v>17076958</v>
      </c>
      <c r="V487" s="71">
        <v>1045</v>
      </c>
      <c r="W487" s="71">
        <v>223</v>
      </c>
      <c r="X487" s="71">
        <v>24408</v>
      </c>
      <c r="Y487" s="71">
        <v>25028</v>
      </c>
      <c r="Z487" s="71">
        <v>36275</v>
      </c>
      <c r="AA487" s="71">
        <v>8511</v>
      </c>
      <c r="AB487" s="71">
        <v>59010</v>
      </c>
      <c r="AC487" s="71">
        <v>480820.99999999994</v>
      </c>
      <c r="AD487" s="71">
        <v>7.8005325332526008</v>
      </c>
      <c r="AE487" s="72"/>
      <c r="AF487" s="71">
        <v>89333957.334636465</v>
      </c>
      <c r="AG487" s="71">
        <v>1490857.7910386592</v>
      </c>
      <c r="AH487" s="71">
        <v>2501903.3022001353</v>
      </c>
      <c r="AI487" s="71">
        <v>135939079.02415079</v>
      </c>
      <c r="AJ487" s="71">
        <v>109889653.05498271</v>
      </c>
      <c r="AK487" s="71"/>
      <c r="AL487" s="71"/>
      <c r="AM487" s="71">
        <v>7701460.614774188</v>
      </c>
      <c r="AN487" s="71"/>
      <c r="AO487" s="71"/>
      <c r="AP487" s="71">
        <v>346856911.12178296</v>
      </c>
      <c r="AQ487" s="72"/>
      <c r="AR487" s="71">
        <v>2605</v>
      </c>
      <c r="AS487" s="71">
        <v>721</v>
      </c>
      <c r="AT487" s="71">
        <v>0</v>
      </c>
      <c r="AU487" s="71">
        <v>0</v>
      </c>
      <c r="AV487" s="71">
        <v>0</v>
      </c>
      <c r="AW487" s="71">
        <v>0</v>
      </c>
      <c r="AX487" s="71"/>
      <c r="AY487" s="72"/>
      <c r="AZ487" s="71">
        <v>11291.299999999979</v>
      </c>
      <c r="BA487" s="71">
        <v>49477.900000000067</v>
      </c>
      <c r="BB487" s="71">
        <v>0</v>
      </c>
      <c r="BC487" s="71">
        <v>0</v>
      </c>
      <c r="BD487" s="71">
        <v>0</v>
      </c>
      <c r="BE487" s="71">
        <v>0</v>
      </c>
      <c r="BF487" s="71"/>
      <c r="BG487" s="72"/>
      <c r="BH487" s="71">
        <v>0</v>
      </c>
      <c r="BI487" s="71">
        <v>0</v>
      </c>
      <c r="BJ487" s="71">
        <v>68.465000000000003</v>
      </c>
      <c r="BK487" s="71">
        <v>3.3570000000000002</v>
      </c>
      <c r="BL487" s="71">
        <v>30.376999999999999</v>
      </c>
      <c r="BM487" s="71">
        <v>0</v>
      </c>
      <c r="BN487" s="72"/>
      <c r="BO487" s="71">
        <v>0</v>
      </c>
      <c r="BP487" s="71">
        <v>0</v>
      </c>
      <c r="BQ487" s="71">
        <v>8</v>
      </c>
      <c r="BR487" s="71">
        <v>1</v>
      </c>
      <c r="BS487" s="71">
        <v>2</v>
      </c>
      <c r="BT487" s="71">
        <v>0</v>
      </c>
      <c r="BU487"/>
      <c r="BV487" s="70">
        <v>102.199</v>
      </c>
      <c r="BW487" s="70">
        <v>0</v>
      </c>
      <c r="BX487" s="70">
        <v>0</v>
      </c>
      <c r="BY487" s="70">
        <v>0</v>
      </c>
      <c r="BZ487" s="70">
        <v>0</v>
      </c>
      <c r="CA487" s="70">
        <v>0</v>
      </c>
      <c r="CB487" s="70">
        <v>0</v>
      </c>
      <c r="CC487" s="70">
        <v>0</v>
      </c>
      <c r="CD487" s="70">
        <v>0</v>
      </c>
    </row>
    <row r="488" spans="1:82">
      <c r="A488" s="70" t="s">
        <v>2257</v>
      </c>
      <c r="B488" s="70">
        <v>119</v>
      </c>
      <c r="C488" s="70">
        <v>18</v>
      </c>
      <c r="D488" s="70">
        <v>7</v>
      </c>
      <c r="E488" s="70">
        <v>2021</v>
      </c>
      <c r="F488" s="70" t="s">
        <v>160</v>
      </c>
      <c r="G488" s="70" t="s">
        <v>2239</v>
      </c>
      <c r="H488" s="70" t="s">
        <v>2240</v>
      </c>
      <c r="I488" s="148"/>
      <c r="J488" s="71">
        <v>95.066894886061874</v>
      </c>
      <c r="K488" s="71">
        <v>2.190305494424396</v>
      </c>
      <c r="L488" s="71">
        <v>9.9260374464845746</v>
      </c>
      <c r="M488" s="71">
        <v>90.37359614316081</v>
      </c>
      <c r="N488" s="71">
        <v>63.693154164344868</v>
      </c>
      <c r="O488" s="71">
        <v>49.305364600742926</v>
      </c>
      <c r="P488" s="71">
        <v>40.216408698589873</v>
      </c>
      <c r="Q488" s="71">
        <v>3.4155873956426102</v>
      </c>
      <c r="R488" s="71">
        <v>1.8737941579487352</v>
      </c>
      <c r="S488" s="71">
        <v>7.2857446370531926</v>
      </c>
      <c r="T488" s="72"/>
      <c r="U488" s="71">
        <v>14918965</v>
      </c>
      <c r="V488" s="71">
        <v>1045</v>
      </c>
      <c r="W488" s="71">
        <v>223</v>
      </c>
      <c r="X488" s="71">
        <v>24408</v>
      </c>
      <c r="Y488" s="71">
        <v>24998</v>
      </c>
      <c r="Z488" s="71">
        <v>36277</v>
      </c>
      <c r="AA488" s="71">
        <v>8655</v>
      </c>
      <c r="AB488" s="71">
        <v>58499</v>
      </c>
      <c r="AC488" s="71">
        <v>322241</v>
      </c>
      <c r="AD488" s="71">
        <v>7.2857446370531926</v>
      </c>
      <c r="AE488" s="72"/>
      <c r="AF488" s="71">
        <v>73193713.073735923</v>
      </c>
      <c r="AG488" s="71">
        <v>1660171.153247355</v>
      </c>
      <c r="AH488" s="71">
        <v>2301868.8199058846</v>
      </c>
      <c r="AI488" s="71">
        <v>145054166.16666973</v>
      </c>
      <c r="AJ488" s="71">
        <v>100170876.7107179</v>
      </c>
      <c r="AK488" s="71">
        <v>0</v>
      </c>
      <c r="AL488" s="71">
        <v>0</v>
      </c>
      <c r="AM488" s="71">
        <v>7678806.1728686634</v>
      </c>
      <c r="AN488" s="71">
        <v>0</v>
      </c>
      <c r="AO488" s="71">
        <v>0</v>
      </c>
      <c r="AP488" s="71">
        <v>330059602.09714544</v>
      </c>
      <c r="AQ488" s="72"/>
      <c r="AR488" s="71">
        <v>2702</v>
      </c>
      <c r="AS488" s="71">
        <v>749</v>
      </c>
      <c r="AT488" s="71">
        <v>0</v>
      </c>
      <c r="AU488" s="71">
        <v>0</v>
      </c>
      <c r="AV488" s="71">
        <v>0</v>
      </c>
      <c r="AW488" s="71">
        <v>0</v>
      </c>
      <c r="AX488" s="71"/>
      <c r="AY488" s="72"/>
      <c r="AZ488" s="71">
        <v>11873.69999999997</v>
      </c>
      <c r="BA488" s="71">
        <v>53305.100000000057</v>
      </c>
      <c r="BB488" s="71">
        <v>0</v>
      </c>
      <c r="BC488" s="71">
        <v>0</v>
      </c>
      <c r="BD488" s="71">
        <v>0</v>
      </c>
      <c r="BE488" s="71">
        <v>0</v>
      </c>
      <c r="BF488" s="71"/>
      <c r="BG488" s="72"/>
      <c r="BH488" s="71">
        <v>0</v>
      </c>
      <c r="BI488" s="71">
        <v>0</v>
      </c>
      <c r="BJ488" s="71">
        <v>65.472999999999999</v>
      </c>
      <c r="BK488" s="71">
        <v>3.4009999999999998</v>
      </c>
      <c r="BL488" s="71">
        <v>23.164999999999999</v>
      </c>
      <c r="BM488" s="71">
        <v>0</v>
      </c>
      <c r="BN488" s="72"/>
      <c r="BO488" s="71">
        <v>0</v>
      </c>
      <c r="BP488" s="71">
        <v>0</v>
      </c>
      <c r="BQ488" s="71">
        <v>8</v>
      </c>
      <c r="BR488" s="71">
        <v>1</v>
      </c>
      <c r="BS488" s="71">
        <v>2</v>
      </c>
      <c r="BT488" s="71">
        <v>0</v>
      </c>
      <c r="BU488"/>
      <c r="BV488" s="70">
        <v>92.039000000000001</v>
      </c>
      <c r="BW488" s="70">
        <v>0</v>
      </c>
      <c r="BX488" s="70">
        <v>0</v>
      </c>
      <c r="BY488" s="70">
        <v>0</v>
      </c>
      <c r="BZ488" s="70">
        <v>0</v>
      </c>
      <c r="CA488" s="70">
        <v>0</v>
      </c>
      <c r="CB488" s="70">
        <v>0</v>
      </c>
      <c r="CC488" s="70">
        <v>0</v>
      </c>
      <c r="CD488" s="70">
        <v>0</v>
      </c>
    </row>
    <row r="489" spans="1:82">
      <c r="A489" s="70" t="s">
        <v>2258</v>
      </c>
      <c r="B489" s="70">
        <v>119</v>
      </c>
      <c r="C489" s="70">
        <v>19</v>
      </c>
      <c r="D489" s="70">
        <v>7</v>
      </c>
      <c r="E489" s="70">
        <v>2022</v>
      </c>
      <c r="F489" s="70" t="s">
        <v>161</v>
      </c>
      <c r="G489" s="70" t="s">
        <v>2239</v>
      </c>
      <c r="H489" s="70" t="s">
        <v>2240</v>
      </c>
      <c r="I489" s="148"/>
      <c r="J489" s="71">
        <v>79.21065517286371</v>
      </c>
      <c r="K489" s="71">
        <v>1.9726928698962694</v>
      </c>
      <c r="L489" s="71">
        <v>9.2865323163876283</v>
      </c>
      <c r="M489" s="71">
        <v>85.352463893988968</v>
      </c>
      <c r="N489" s="71">
        <v>63.566671415159121</v>
      </c>
      <c r="O489" s="71">
        <v>52.096193209417549</v>
      </c>
      <c r="P489" s="71">
        <v>39.813919376221179</v>
      </c>
      <c r="Q489" s="71">
        <v>3.4410600342240896</v>
      </c>
      <c r="R489" s="71">
        <v>2.6597126678821641</v>
      </c>
      <c r="S489" s="71">
        <v>4.1292642848753944</v>
      </c>
      <c r="T489" s="72"/>
      <c r="U489" s="71">
        <v>15051029</v>
      </c>
      <c r="V489" s="71">
        <v>1045</v>
      </c>
      <c r="W489" s="71">
        <v>223</v>
      </c>
      <c r="X489" s="71">
        <v>24408</v>
      </c>
      <c r="Y489" s="71">
        <v>25296</v>
      </c>
      <c r="Z489" s="71">
        <v>36418</v>
      </c>
      <c r="AA489" s="71">
        <v>8699</v>
      </c>
      <c r="AB489" s="71">
        <v>58452</v>
      </c>
      <c r="AC489" s="71">
        <v>463141.99999999994</v>
      </c>
      <c r="AD489" s="71">
        <v>4.1292642848753944</v>
      </c>
      <c r="AE489" s="72"/>
      <c r="AF489" s="71">
        <v>62752493.353125848</v>
      </c>
      <c r="AG489" s="71">
        <v>1595628.2517441551</v>
      </c>
      <c r="AH489" s="71">
        <v>2530075.8647950226</v>
      </c>
      <c r="AI489" s="71">
        <v>141867308.52361491</v>
      </c>
      <c r="AJ489" s="71">
        <v>104805460.40222853</v>
      </c>
      <c r="AK489" s="71">
        <v>0</v>
      </c>
      <c r="AL489" s="71">
        <v>0</v>
      </c>
      <c r="AM489" s="71">
        <v>7547748.6126847183</v>
      </c>
      <c r="AN489" s="71">
        <v>0</v>
      </c>
      <c r="AO489" s="71">
        <v>0</v>
      </c>
      <c r="AP489" s="71">
        <v>321098715.00819319</v>
      </c>
      <c r="AQ489" s="72"/>
      <c r="AR489" s="71">
        <v>2853</v>
      </c>
      <c r="AS489" s="71">
        <v>765</v>
      </c>
      <c r="AT489" s="71">
        <v>0</v>
      </c>
      <c r="AU489" s="71">
        <v>0</v>
      </c>
      <c r="AV489" s="71">
        <v>0</v>
      </c>
      <c r="AW489" s="71">
        <v>0</v>
      </c>
      <c r="AX489" s="71"/>
      <c r="AY489" s="72"/>
      <c r="AZ489" s="71">
        <v>12772.799999999963</v>
      </c>
      <c r="BA489" s="71">
        <v>56210.700000000063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2259</v>
      </c>
      <c r="B490" s="70">
        <v>119</v>
      </c>
      <c r="C490" s="70">
        <v>20</v>
      </c>
      <c r="D490" s="70">
        <v>7</v>
      </c>
      <c r="E490" s="70">
        <v>2023</v>
      </c>
      <c r="F490" s="70" t="s">
        <v>1539</v>
      </c>
      <c r="G490" s="70" t="s">
        <v>2239</v>
      </c>
      <c r="H490" s="70" t="s">
        <v>2240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2996</v>
      </c>
      <c r="AS490" s="71">
        <v>770</v>
      </c>
      <c r="AT490" s="71">
        <v>0</v>
      </c>
      <c r="AU490" s="71">
        <v>0</v>
      </c>
      <c r="AV490" s="71">
        <v>0</v>
      </c>
      <c r="AW490" s="71">
        <v>0</v>
      </c>
      <c r="AX490" s="71"/>
      <c r="AY490" s="72"/>
      <c r="AZ490" s="71">
        <v>13579.099999999951</v>
      </c>
      <c r="BA490" s="71">
        <v>56443.300000000061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2260</v>
      </c>
      <c r="B491" s="70">
        <v>119</v>
      </c>
      <c r="C491" s="70">
        <v>21</v>
      </c>
      <c r="D491" s="70">
        <v>7</v>
      </c>
      <c r="E491" s="70">
        <v>2024</v>
      </c>
      <c r="F491" s="70" t="s">
        <v>1554</v>
      </c>
      <c r="G491" s="70" t="s">
        <v>2239</v>
      </c>
      <c r="H491" s="70" t="s">
        <v>2240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2261</v>
      </c>
      <c r="B492" s="70">
        <v>35</v>
      </c>
      <c r="C492" s="70">
        <v>1</v>
      </c>
      <c r="D492" s="70">
        <v>3</v>
      </c>
      <c r="E492" s="70">
        <v>1990</v>
      </c>
      <c r="F492" s="70" t="s">
        <v>787</v>
      </c>
      <c r="G492" s="70" t="s">
        <v>2262</v>
      </c>
      <c r="H492" s="70" t="s">
        <v>2263</v>
      </c>
      <c r="I492" s="148"/>
      <c r="J492" s="71">
        <v>6.1575107321283511</v>
      </c>
      <c r="K492" s="71">
        <v>2.376637711236842</v>
      </c>
      <c r="L492" s="71">
        <v>3.8405559475627742</v>
      </c>
      <c r="M492" s="71">
        <v>32.874796037647187</v>
      </c>
      <c r="N492" s="71">
        <v>48.993153857796443</v>
      </c>
      <c r="O492" s="71">
        <v>36.634018019079868</v>
      </c>
      <c r="P492" s="71">
        <v>13.471377909391951</v>
      </c>
      <c r="Q492" s="71">
        <v>3.4923550493051998</v>
      </c>
      <c r="R492" s="71">
        <v>0</v>
      </c>
      <c r="S492" s="71">
        <v>5.1561549481372539</v>
      </c>
      <c r="T492" s="72"/>
      <c r="U492" s="71">
        <v>504749</v>
      </c>
      <c r="V492" s="71">
        <v>995</v>
      </c>
      <c r="W492" s="71">
        <v>35</v>
      </c>
      <c r="X492" s="71">
        <v>11214</v>
      </c>
      <c r="Y492" s="71">
        <v>19463</v>
      </c>
      <c r="Z492" s="71">
        <v>15068</v>
      </c>
      <c r="AA492" s="71">
        <v>3271</v>
      </c>
      <c r="AB492" s="71">
        <v>56704</v>
      </c>
      <c r="AC492" s="71">
        <v>0</v>
      </c>
      <c r="AD492" s="71">
        <v>5.1561549481372539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2264</v>
      </c>
      <c r="B493" s="70">
        <v>36</v>
      </c>
      <c r="C493" s="70">
        <v>2</v>
      </c>
      <c r="D493" s="70">
        <v>3</v>
      </c>
      <c r="E493" s="70">
        <v>2005</v>
      </c>
      <c r="F493" s="70" t="s">
        <v>789</v>
      </c>
      <c r="G493" s="70" t="s">
        <v>2262</v>
      </c>
      <c r="H493" s="70" t="s">
        <v>2263</v>
      </c>
      <c r="I493" s="148"/>
      <c r="J493" s="71">
        <v>4.6315613614236746</v>
      </c>
      <c r="K493" s="71">
        <v>1.3394965292148859</v>
      </c>
      <c r="L493" s="71">
        <v>1.174226681359382</v>
      </c>
      <c r="M493" s="71">
        <v>56.246410315086507</v>
      </c>
      <c r="N493" s="71">
        <v>71.77225792015787</v>
      </c>
      <c r="O493" s="71">
        <v>42.223599368412202</v>
      </c>
      <c r="P493" s="71">
        <v>11.897817860008971</v>
      </c>
      <c r="Q493" s="71">
        <v>3.53097067151054</v>
      </c>
      <c r="R493" s="71">
        <v>0</v>
      </c>
      <c r="S493" s="71">
        <v>3.0545424755199999</v>
      </c>
      <c r="T493" s="72"/>
      <c r="U493" s="71">
        <v>311044</v>
      </c>
      <c r="V493" s="71">
        <v>678</v>
      </c>
      <c r="W493" s="71">
        <v>13</v>
      </c>
      <c r="X493" s="71">
        <v>10716</v>
      </c>
      <c r="Y493" s="71">
        <v>25264</v>
      </c>
      <c r="Z493" s="71">
        <v>20097</v>
      </c>
      <c r="AA493" s="71">
        <v>2366</v>
      </c>
      <c r="AB493" s="71">
        <v>59934</v>
      </c>
      <c r="AC493" s="71">
        <v>0</v>
      </c>
      <c r="AD493" s="71">
        <v>3.0545424755199999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2265</v>
      </c>
      <c r="B494" s="70">
        <v>37</v>
      </c>
      <c r="C494" s="70">
        <v>3</v>
      </c>
      <c r="D494" s="70">
        <v>3</v>
      </c>
      <c r="E494" s="70">
        <v>2006</v>
      </c>
      <c r="F494" s="70" t="s">
        <v>790</v>
      </c>
      <c r="G494" s="70" t="s">
        <v>2262</v>
      </c>
      <c r="H494" s="70" t="s">
        <v>2263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2266</v>
      </c>
      <c r="B495" s="70">
        <v>38</v>
      </c>
      <c r="C495" s="70">
        <v>4</v>
      </c>
      <c r="D495" s="70">
        <v>3</v>
      </c>
      <c r="E495" s="70">
        <v>2007</v>
      </c>
      <c r="F495" s="70" t="s">
        <v>791</v>
      </c>
      <c r="G495" s="70" t="s">
        <v>2262</v>
      </c>
      <c r="H495" s="70" t="s">
        <v>2263</v>
      </c>
      <c r="I495" s="148"/>
      <c r="J495" s="71">
        <v>4.9279953393647604</v>
      </c>
      <c r="K495" s="71">
        <v>1.601473560343603</v>
      </c>
      <c r="L495" s="71">
        <v>46.952997324686699</v>
      </c>
      <c r="M495" s="71">
        <v>55.617048012634761</v>
      </c>
      <c r="N495" s="71">
        <v>78.615519229649593</v>
      </c>
      <c r="O495" s="71">
        <v>40.805084525928763</v>
      </c>
      <c r="P495" s="71">
        <v>11.9951718130009</v>
      </c>
      <c r="Q495" s="71">
        <v>3.7368206064911802</v>
      </c>
      <c r="R495" s="71">
        <v>0</v>
      </c>
      <c r="S495" s="71">
        <v>4.4706580537500011</v>
      </c>
      <c r="T495" s="72"/>
      <c r="U495" s="71">
        <v>332513</v>
      </c>
      <c r="V495" s="71">
        <v>761</v>
      </c>
      <c r="W495" s="71">
        <v>478</v>
      </c>
      <c r="X495" s="71">
        <v>12278</v>
      </c>
      <c r="Y495" s="71">
        <v>25856</v>
      </c>
      <c r="Z495" s="71">
        <v>20190</v>
      </c>
      <c r="AA495" s="71">
        <v>2349</v>
      </c>
      <c r="AB495" s="71">
        <v>60074</v>
      </c>
      <c r="AC495" s="71">
        <v>0</v>
      </c>
      <c r="AD495" s="71">
        <v>4.4706580537500011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2267</v>
      </c>
      <c r="B496" s="70">
        <v>39</v>
      </c>
      <c r="C496" s="70">
        <v>5</v>
      </c>
      <c r="D496" s="70">
        <v>3</v>
      </c>
      <c r="E496" s="70">
        <v>2008</v>
      </c>
      <c r="F496" s="70" t="s">
        <v>792</v>
      </c>
      <c r="G496" s="70" t="s">
        <v>2262</v>
      </c>
      <c r="H496" s="70" t="s">
        <v>2263</v>
      </c>
      <c r="I496" s="148"/>
      <c r="J496" s="71">
        <v>4.8713062242990404</v>
      </c>
      <c r="K496" s="71">
        <v>1.213543694694392</v>
      </c>
      <c r="L496" s="71">
        <v>1.1714465600178761</v>
      </c>
      <c r="M496" s="71">
        <v>58.173449874449148</v>
      </c>
      <c r="N496" s="71">
        <v>75.728465869166982</v>
      </c>
      <c r="O496" s="71">
        <v>39.112961554754101</v>
      </c>
      <c r="P496" s="71">
        <v>11.609151768063789</v>
      </c>
      <c r="Q496" s="71">
        <v>3.6750061132931502</v>
      </c>
      <c r="R496" s="71">
        <v>0</v>
      </c>
      <c r="S496" s="71">
        <v>4.1982469439999992</v>
      </c>
      <c r="T496" s="72"/>
      <c r="U496" s="71">
        <v>344872</v>
      </c>
      <c r="V496" s="71">
        <v>761</v>
      </c>
      <c r="W496" s="71">
        <v>15</v>
      </c>
      <c r="X496" s="71">
        <v>12278</v>
      </c>
      <c r="Y496" s="71">
        <v>25994</v>
      </c>
      <c r="Z496" s="71">
        <v>20032</v>
      </c>
      <c r="AA496" s="71">
        <v>2276</v>
      </c>
      <c r="AB496" s="71">
        <v>60052</v>
      </c>
      <c r="AC496" s="71">
        <v>0</v>
      </c>
      <c r="AD496" s="71">
        <v>4.1982469439999992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2268</v>
      </c>
      <c r="B497" s="70">
        <v>40</v>
      </c>
      <c r="C497" s="70">
        <v>6</v>
      </c>
      <c r="D497" s="70">
        <v>3</v>
      </c>
      <c r="E497" s="70">
        <v>2009</v>
      </c>
      <c r="F497" s="70" t="s">
        <v>176</v>
      </c>
      <c r="G497" s="70" t="s">
        <v>2262</v>
      </c>
      <c r="H497" s="70" t="s">
        <v>2263</v>
      </c>
      <c r="I497" s="148"/>
      <c r="J497" s="71">
        <v>3.8970511528976419</v>
      </c>
      <c r="K497" s="71">
        <v>1.1213799106622371</v>
      </c>
      <c r="L497" s="71">
        <v>0</v>
      </c>
      <c r="M497" s="71">
        <v>55.672966403250342</v>
      </c>
      <c r="N497" s="71">
        <v>65.312185570018485</v>
      </c>
      <c r="O497" s="71">
        <v>39.38682099470072</v>
      </c>
      <c r="P497" s="71">
        <v>11.144248778204039</v>
      </c>
      <c r="Q497" s="71">
        <v>3.5180123873870501</v>
      </c>
      <c r="R497" s="71">
        <v>0</v>
      </c>
      <c r="S497" s="71">
        <v>5.9374066127743754</v>
      </c>
      <c r="T497" s="72"/>
      <c r="U497" s="71">
        <v>218022</v>
      </c>
      <c r="V497" s="71">
        <v>858</v>
      </c>
      <c r="W497" s="71">
        <v>0</v>
      </c>
      <c r="X497" s="71">
        <v>13718</v>
      </c>
      <c r="Y497" s="71">
        <v>26249</v>
      </c>
      <c r="Z497" s="71">
        <v>19911</v>
      </c>
      <c r="AA497" s="71">
        <v>2243</v>
      </c>
      <c r="AB497" s="71">
        <v>60346</v>
      </c>
      <c r="AC497" s="71">
        <v>0</v>
      </c>
      <c r="AD497" s="71">
        <v>5.9374066127743754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2269</v>
      </c>
      <c r="B498" s="70">
        <v>41</v>
      </c>
      <c r="C498" s="70">
        <v>7</v>
      </c>
      <c r="D498" s="70">
        <v>3</v>
      </c>
      <c r="E498" s="70">
        <v>2010</v>
      </c>
      <c r="F498" s="70" t="s">
        <v>177</v>
      </c>
      <c r="G498" s="70" t="s">
        <v>2262</v>
      </c>
      <c r="H498" s="70" t="s">
        <v>2263</v>
      </c>
      <c r="I498" s="148"/>
      <c r="J498" s="71">
        <v>2.72867390514467</v>
      </c>
      <c r="K498" s="71">
        <v>1.1989085241418169</v>
      </c>
      <c r="L498" s="71">
        <v>0</v>
      </c>
      <c r="M498" s="71">
        <v>56.374539257761938</v>
      </c>
      <c r="N498" s="71">
        <v>69.413575980502671</v>
      </c>
      <c r="O498" s="71">
        <v>39.104226161567077</v>
      </c>
      <c r="P498" s="71">
        <v>11.47555175658615</v>
      </c>
      <c r="Q498" s="71">
        <v>3.6709623816044799</v>
      </c>
      <c r="R498" s="71">
        <v>0</v>
      </c>
      <c r="S498" s="71">
        <v>4.4815151349000004</v>
      </c>
      <c r="T498" s="72"/>
      <c r="U498" s="71">
        <v>179246</v>
      </c>
      <c r="V498" s="71">
        <v>858</v>
      </c>
      <c r="W498" s="71">
        <v>0</v>
      </c>
      <c r="X498" s="71">
        <v>13718</v>
      </c>
      <c r="Y498" s="71">
        <v>26355</v>
      </c>
      <c r="Z498" s="71">
        <v>19860</v>
      </c>
      <c r="AA498" s="71">
        <v>2252</v>
      </c>
      <c r="AB498" s="71">
        <v>60339</v>
      </c>
      <c r="AC498" s="71">
        <v>0</v>
      </c>
      <c r="AD498" s="71">
        <v>4.4815151349000004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3.3889999999999998</v>
      </c>
      <c r="BM498" s="71">
        <v>0</v>
      </c>
      <c r="BN498" s="72"/>
      <c r="BO498" s="71">
        <v>0</v>
      </c>
      <c r="BP498" s="71">
        <v>0</v>
      </c>
      <c r="BQ498" s="71">
        <v>0</v>
      </c>
      <c r="BR498" s="71">
        <v>0</v>
      </c>
      <c r="BS498" s="71">
        <v>1</v>
      </c>
      <c r="BT498" s="71">
        <v>0</v>
      </c>
      <c r="BU498"/>
      <c r="BV498" s="70">
        <v>0</v>
      </c>
      <c r="BW498" s="70">
        <v>0</v>
      </c>
      <c r="BX498" s="70">
        <v>3.3889999999999998</v>
      </c>
      <c r="BY498" s="70">
        <v>0</v>
      </c>
      <c r="BZ498" s="70">
        <v>0</v>
      </c>
      <c r="CA498" s="70">
        <v>0</v>
      </c>
      <c r="CB498" s="70">
        <v>0</v>
      </c>
      <c r="CC498" s="70">
        <v>0</v>
      </c>
      <c r="CD498" s="70">
        <v>0</v>
      </c>
    </row>
    <row r="499" spans="1:82">
      <c r="A499" s="70" t="s">
        <v>2270</v>
      </c>
      <c r="B499" s="70">
        <v>42</v>
      </c>
      <c r="C499" s="70">
        <v>8</v>
      </c>
      <c r="D499" s="70">
        <v>3</v>
      </c>
      <c r="E499" s="70">
        <v>2011</v>
      </c>
      <c r="F499" s="70" t="s">
        <v>178</v>
      </c>
      <c r="G499" s="70" t="s">
        <v>2262</v>
      </c>
      <c r="H499" s="70" t="s">
        <v>2263</v>
      </c>
      <c r="I499" s="148"/>
      <c r="J499" s="71">
        <v>3.716919770736165</v>
      </c>
      <c r="K499" s="71">
        <v>1.8759741513369681</v>
      </c>
      <c r="L499" s="71">
        <v>0</v>
      </c>
      <c r="M499" s="71">
        <v>71.227901903143888</v>
      </c>
      <c r="N499" s="71">
        <v>73.16604416244823</v>
      </c>
      <c r="O499" s="71">
        <v>38.66781183385298</v>
      </c>
      <c r="P499" s="71">
        <v>10.861864735334049</v>
      </c>
      <c r="Q499" s="71">
        <v>4.2226227823671403</v>
      </c>
      <c r="R499" s="71">
        <v>0</v>
      </c>
      <c r="S499" s="71">
        <v>4.9110194733999997</v>
      </c>
      <c r="T499" s="72"/>
      <c r="U499" s="71">
        <v>245588</v>
      </c>
      <c r="V499" s="71">
        <v>858</v>
      </c>
      <c r="W499" s="71">
        <v>0</v>
      </c>
      <c r="X499" s="71">
        <v>13718</v>
      </c>
      <c r="Y499" s="71">
        <v>26435</v>
      </c>
      <c r="Z499" s="71">
        <v>20065</v>
      </c>
      <c r="AA499" s="71">
        <v>2195</v>
      </c>
      <c r="AB499" s="71">
        <v>60171</v>
      </c>
      <c r="AC499" s="71">
        <v>0</v>
      </c>
      <c r="AD499" s="71">
        <v>4.9110194733999997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4.0359999999999996</v>
      </c>
      <c r="BM499" s="71">
        <v>0</v>
      </c>
      <c r="BN499" s="72"/>
      <c r="BO499" s="71">
        <v>0</v>
      </c>
      <c r="BP499" s="71">
        <v>0</v>
      </c>
      <c r="BQ499" s="71">
        <v>0</v>
      </c>
      <c r="BR499" s="71">
        <v>0</v>
      </c>
      <c r="BS499" s="71">
        <v>1</v>
      </c>
      <c r="BT499" s="71">
        <v>0</v>
      </c>
      <c r="BU499"/>
      <c r="BV499" s="70">
        <v>0</v>
      </c>
      <c r="BW499" s="70">
        <v>0</v>
      </c>
      <c r="BX499" s="70">
        <v>4.0359999999999996</v>
      </c>
      <c r="BY499" s="70">
        <v>0</v>
      </c>
      <c r="BZ499" s="70">
        <v>0</v>
      </c>
      <c r="CA499" s="70">
        <v>0</v>
      </c>
      <c r="CB499" s="70">
        <v>0</v>
      </c>
      <c r="CC499" s="70">
        <v>0</v>
      </c>
      <c r="CD499" s="70">
        <v>0</v>
      </c>
    </row>
    <row r="500" spans="1:82">
      <c r="A500" s="70" t="s">
        <v>2271</v>
      </c>
      <c r="B500" s="70">
        <v>43</v>
      </c>
      <c r="C500" s="70">
        <v>9</v>
      </c>
      <c r="D500" s="70">
        <v>3</v>
      </c>
      <c r="E500" s="70">
        <v>2012</v>
      </c>
      <c r="F500" s="70" t="s">
        <v>179</v>
      </c>
      <c r="G500" s="70" t="s">
        <v>2262</v>
      </c>
      <c r="H500" s="70" t="s">
        <v>2263</v>
      </c>
      <c r="I500" s="148"/>
      <c r="J500" s="71">
        <v>2.0744330887552218</v>
      </c>
      <c r="K500" s="71">
        <v>1.778645046174874</v>
      </c>
      <c r="L500" s="71">
        <v>0</v>
      </c>
      <c r="M500" s="71">
        <v>73.264140056197718</v>
      </c>
      <c r="N500" s="71">
        <v>76.876209913802512</v>
      </c>
      <c r="O500" s="71">
        <v>38.386472449665654</v>
      </c>
      <c r="P500" s="71">
        <v>10.769388389086611</v>
      </c>
      <c r="Q500" s="71">
        <v>4.59541916142273</v>
      </c>
      <c r="R500" s="71">
        <v>0</v>
      </c>
      <c r="S500" s="71">
        <v>2.7037864190700001</v>
      </c>
      <c r="T500" s="72"/>
      <c r="U500" s="71">
        <v>134196</v>
      </c>
      <c r="V500" s="71">
        <v>858</v>
      </c>
      <c r="W500" s="71">
        <v>0</v>
      </c>
      <c r="X500" s="71">
        <v>13718</v>
      </c>
      <c r="Y500" s="71">
        <v>26589</v>
      </c>
      <c r="Z500" s="71">
        <v>20077</v>
      </c>
      <c r="AA500" s="71">
        <v>2164</v>
      </c>
      <c r="AB500" s="71">
        <v>60271</v>
      </c>
      <c r="AC500" s="71">
        <v>0</v>
      </c>
      <c r="AD500" s="71">
        <v>2.7037864190700001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2272</v>
      </c>
      <c r="B501" s="70">
        <v>44</v>
      </c>
      <c r="C501" s="70">
        <v>10</v>
      </c>
      <c r="D501" s="70">
        <v>3</v>
      </c>
      <c r="E501" s="70">
        <v>2013</v>
      </c>
      <c r="F501" s="70" t="s">
        <v>180</v>
      </c>
      <c r="G501" s="1064" t="s">
        <v>2262</v>
      </c>
      <c r="H501" s="70" t="s">
        <v>2263</v>
      </c>
      <c r="I501" s="148"/>
      <c r="J501" s="71">
        <v>1.363191611524468</v>
      </c>
      <c r="K501" s="71">
        <v>1.595750548285179</v>
      </c>
      <c r="L501" s="71">
        <v>0</v>
      </c>
      <c r="M501" s="71">
        <v>77.40034669413825</v>
      </c>
      <c r="N501" s="71">
        <v>81.149102435837051</v>
      </c>
      <c r="O501" s="71">
        <v>36.842841495285207</v>
      </c>
      <c r="P501" s="71">
        <v>10.884897981434493</v>
      </c>
      <c r="Q501" s="71">
        <v>4.6612511904799696</v>
      </c>
      <c r="R501" s="71">
        <v>0</v>
      </c>
      <c r="S501" s="71">
        <v>4.1343455999999996</v>
      </c>
      <c r="T501" s="72"/>
      <c r="U501" s="71">
        <v>82128</v>
      </c>
      <c r="V501" s="71">
        <v>858</v>
      </c>
      <c r="W501" s="71">
        <v>0</v>
      </c>
      <c r="X501" s="71">
        <v>13718</v>
      </c>
      <c r="Y501" s="71">
        <v>26617</v>
      </c>
      <c r="Z501" s="71">
        <v>20130</v>
      </c>
      <c r="AA501" s="71">
        <v>2179</v>
      </c>
      <c r="AB501" s="71">
        <v>60258</v>
      </c>
      <c r="AC501" s="71">
        <v>0</v>
      </c>
      <c r="AD501" s="71">
        <v>4.1343455999999996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3.423</v>
      </c>
      <c r="BM501" s="71">
        <v>0</v>
      </c>
      <c r="BN501" s="72"/>
      <c r="BO501" s="71">
        <v>0</v>
      </c>
      <c r="BP501" s="71">
        <v>0</v>
      </c>
      <c r="BQ501" s="71">
        <v>0</v>
      </c>
      <c r="BR501" s="71">
        <v>0</v>
      </c>
      <c r="BS501" s="71">
        <v>1</v>
      </c>
      <c r="BT501" s="71">
        <v>0</v>
      </c>
      <c r="BU501"/>
      <c r="BV501" s="70">
        <v>0</v>
      </c>
      <c r="BW501" s="70">
        <v>0</v>
      </c>
      <c r="BX501" s="70">
        <v>3.423</v>
      </c>
      <c r="BY501" s="70">
        <v>0</v>
      </c>
      <c r="BZ501" s="70">
        <v>0</v>
      </c>
      <c r="CA501" s="70">
        <v>0</v>
      </c>
      <c r="CB501" s="70">
        <v>0</v>
      </c>
      <c r="CC501" s="70">
        <v>0</v>
      </c>
      <c r="CD501" s="70">
        <v>0</v>
      </c>
    </row>
    <row r="502" spans="1:82">
      <c r="A502" s="70" t="s">
        <v>2273</v>
      </c>
      <c r="B502" s="70">
        <v>45</v>
      </c>
      <c r="C502" s="70">
        <v>11</v>
      </c>
      <c r="D502" s="70">
        <v>3</v>
      </c>
      <c r="E502" s="70">
        <v>2014</v>
      </c>
      <c r="F502" s="70" t="s">
        <v>181</v>
      </c>
      <c r="G502" s="1064" t="s">
        <v>2262</v>
      </c>
      <c r="H502" s="70" t="s">
        <v>2263</v>
      </c>
      <c r="I502" s="148"/>
      <c r="J502" s="71">
        <v>1.356387694944319</v>
      </c>
      <c r="K502" s="71">
        <v>1.191066059872641</v>
      </c>
      <c r="L502" s="71">
        <v>1.3454807572714671</v>
      </c>
      <c r="M502" s="71">
        <v>69.775474486026326</v>
      </c>
      <c r="N502" s="71">
        <v>80.840029204526729</v>
      </c>
      <c r="O502" s="71">
        <v>34.901123496954291</v>
      </c>
      <c r="P502" s="71">
        <v>10.98164665117069</v>
      </c>
      <c r="Q502" s="71">
        <v>4.4582400040813299</v>
      </c>
      <c r="R502" s="71">
        <v>0</v>
      </c>
      <c r="S502" s="71">
        <v>4.6371051071799991</v>
      </c>
      <c r="T502" s="72"/>
      <c r="U502" s="71">
        <v>88795</v>
      </c>
      <c r="V502" s="71">
        <v>575</v>
      </c>
      <c r="W502" s="71">
        <v>21</v>
      </c>
      <c r="X502" s="71">
        <v>14328</v>
      </c>
      <c r="Y502" s="71">
        <v>26705</v>
      </c>
      <c r="Z502" s="71">
        <v>20084</v>
      </c>
      <c r="AA502" s="71">
        <v>2187</v>
      </c>
      <c r="AB502" s="71">
        <v>60070</v>
      </c>
      <c r="AC502" s="71">
        <v>0</v>
      </c>
      <c r="AD502" s="71">
        <v>4.6371051071799991</v>
      </c>
      <c r="AE502" s="72"/>
      <c r="AF502" s="71"/>
      <c r="AG502" s="71"/>
      <c r="AH502" s="71"/>
      <c r="AI502" s="71"/>
      <c r="AJ502" s="71"/>
      <c r="AK502" s="71"/>
      <c r="AL502" s="71"/>
      <c r="AM502" s="71"/>
      <c r="AN502" s="71"/>
      <c r="AO502" s="71"/>
      <c r="AP502" s="71"/>
      <c r="AQ502" s="72"/>
      <c r="AR502" s="71">
        <v>661</v>
      </c>
      <c r="AS502" s="71">
        <v>17</v>
      </c>
      <c r="AT502" s="71">
        <v>0</v>
      </c>
      <c r="AU502" s="71">
        <v>0</v>
      </c>
      <c r="AV502" s="71">
        <v>0</v>
      </c>
      <c r="AW502" s="71">
        <v>0</v>
      </c>
      <c r="AX502" s="71"/>
      <c r="AY502" s="72"/>
      <c r="AZ502" s="71">
        <v>2478.5</v>
      </c>
      <c r="BA502" s="71">
        <v>201.7</v>
      </c>
      <c r="BB502" s="71">
        <v>0</v>
      </c>
      <c r="BC502" s="71">
        <v>0</v>
      </c>
      <c r="BD502" s="71">
        <v>0</v>
      </c>
      <c r="BE502" s="71">
        <v>0</v>
      </c>
      <c r="BF502" s="71"/>
      <c r="BG502" s="72"/>
      <c r="BH502" s="71">
        <v>0</v>
      </c>
      <c r="BI502" s="71">
        <v>0</v>
      </c>
      <c r="BJ502" s="71">
        <v>0</v>
      </c>
      <c r="BK502" s="71">
        <v>0</v>
      </c>
      <c r="BL502" s="71">
        <v>3.621</v>
      </c>
      <c r="BM502" s="71">
        <v>0</v>
      </c>
      <c r="BN502" s="72"/>
      <c r="BO502" s="71">
        <v>0</v>
      </c>
      <c r="BP502" s="71">
        <v>0</v>
      </c>
      <c r="BQ502" s="71">
        <v>0</v>
      </c>
      <c r="BR502" s="71">
        <v>0</v>
      </c>
      <c r="BS502" s="71">
        <v>1</v>
      </c>
      <c r="BT502" s="71">
        <v>0</v>
      </c>
      <c r="BU502"/>
      <c r="BV502" s="70">
        <v>0</v>
      </c>
      <c r="BW502" s="70">
        <v>0</v>
      </c>
      <c r="BX502" s="70">
        <v>3.621</v>
      </c>
      <c r="BY502" s="70">
        <v>0</v>
      </c>
      <c r="BZ502" s="70">
        <v>0</v>
      </c>
      <c r="CA502" s="70">
        <v>0</v>
      </c>
      <c r="CB502" s="70">
        <v>0</v>
      </c>
      <c r="CC502" s="70">
        <v>0</v>
      </c>
      <c r="CD502" s="70">
        <v>0</v>
      </c>
    </row>
    <row r="503" spans="1:82">
      <c r="A503" s="70" t="s">
        <v>2274</v>
      </c>
      <c r="B503" s="70">
        <v>46</v>
      </c>
      <c r="C503" s="70">
        <v>12</v>
      </c>
      <c r="D503" s="70">
        <v>3</v>
      </c>
      <c r="E503" s="70">
        <v>2015</v>
      </c>
      <c r="F503" s="70" t="s">
        <v>182</v>
      </c>
      <c r="G503" s="70" t="s">
        <v>2262</v>
      </c>
      <c r="H503" s="70" t="s">
        <v>2263</v>
      </c>
      <c r="I503" s="148"/>
      <c r="J503" s="71">
        <v>1.553526985403672</v>
      </c>
      <c r="K503" s="71">
        <v>1.1372902257619351</v>
      </c>
      <c r="L503" s="71">
        <v>1.4863207629334521</v>
      </c>
      <c r="M503" s="71">
        <v>70.144645219153901</v>
      </c>
      <c r="N503" s="71">
        <v>71.875830603052108</v>
      </c>
      <c r="O503" s="71">
        <v>34.559833756359211</v>
      </c>
      <c r="P503" s="71">
        <v>10.744083279853108</v>
      </c>
      <c r="Q503" s="71">
        <v>4.35858996459348</v>
      </c>
      <c r="R503" s="71">
        <v>0</v>
      </c>
      <c r="S503" s="71">
        <v>4.6304297222399997</v>
      </c>
      <c r="T503" s="72"/>
      <c r="U503" s="71">
        <v>103083</v>
      </c>
      <c r="V503" s="71">
        <v>575</v>
      </c>
      <c r="W503" s="71">
        <v>21</v>
      </c>
      <c r="X503" s="71">
        <v>14328</v>
      </c>
      <c r="Y503" s="71">
        <v>26886</v>
      </c>
      <c r="Z503" s="71">
        <v>20079</v>
      </c>
      <c r="AA503" s="71">
        <v>2138</v>
      </c>
      <c r="AB503" s="71">
        <v>59991</v>
      </c>
      <c r="AC503" s="71">
        <v>0</v>
      </c>
      <c r="AD503" s="71">
        <v>4.6304297222399997</v>
      </c>
      <c r="AE503" s="72"/>
      <c r="AF503" s="71">
        <v>735489.52738948155</v>
      </c>
      <c r="AG503" s="71">
        <v>964918.93159624946</v>
      </c>
      <c r="AH503" s="71">
        <v>283997.93467343162</v>
      </c>
      <c r="AI503" s="71">
        <v>100994257.27600691</v>
      </c>
      <c r="AJ503" s="71">
        <v>105683736.5192377</v>
      </c>
      <c r="AK503" s="71">
        <v>0</v>
      </c>
      <c r="AL503" s="71">
        <v>0</v>
      </c>
      <c r="AM503" s="71">
        <v>8221514.8972198423</v>
      </c>
      <c r="AN503" s="71">
        <v>0</v>
      </c>
      <c r="AO503" s="71">
        <v>0</v>
      </c>
      <c r="AP503" s="71">
        <v>216883915.08612359</v>
      </c>
      <c r="AQ503" s="72"/>
      <c r="AR503" s="71">
        <v>712</v>
      </c>
      <c r="AS503" s="71">
        <v>25</v>
      </c>
      <c r="AT503" s="71">
        <v>0</v>
      </c>
      <c r="AU503" s="71">
        <v>0</v>
      </c>
      <c r="AV503" s="71">
        <v>0</v>
      </c>
      <c r="AW503" s="71">
        <v>0</v>
      </c>
      <c r="AX503" s="71"/>
      <c r="AY503" s="72"/>
      <c r="AZ503" s="71">
        <v>2709.2</v>
      </c>
      <c r="BA503" s="71">
        <v>293.10000000000002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2275</v>
      </c>
      <c r="B504" s="70">
        <v>47</v>
      </c>
      <c r="C504" s="70">
        <v>13</v>
      </c>
      <c r="D504" s="70">
        <v>3</v>
      </c>
      <c r="E504" s="70">
        <v>2016</v>
      </c>
      <c r="F504" s="70" t="s">
        <v>155</v>
      </c>
      <c r="G504" s="70" t="s">
        <v>2262</v>
      </c>
      <c r="H504" s="70" t="s">
        <v>2263</v>
      </c>
      <c r="I504" s="148"/>
      <c r="J504" s="71">
        <v>1.3395500963933029</v>
      </c>
      <c r="K504" s="71">
        <v>1.1200748333454453</v>
      </c>
      <c r="L504" s="71">
        <v>1.630745305848972</v>
      </c>
      <c r="M504" s="71">
        <v>59.458613370848092</v>
      </c>
      <c r="N504" s="71">
        <v>69.708813874343534</v>
      </c>
      <c r="O504" s="71">
        <v>34.17586319247355</v>
      </c>
      <c r="P504" s="71">
        <v>10.465687045966787</v>
      </c>
      <c r="Q504" s="71">
        <v>4.2487990033674663</v>
      </c>
      <c r="R504" s="71">
        <v>0</v>
      </c>
      <c r="S504" s="71">
        <v>4.6517614836000005</v>
      </c>
      <c r="T504" s="72"/>
      <c r="U504" s="71">
        <v>84736</v>
      </c>
      <c r="V504" s="71">
        <v>575</v>
      </c>
      <c r="W504" s="71">
        <v>21</v>
      </c>
      <c r="X504" s="71">
        <v>14328</v>
      </c>
      <c r="Y504" s="71">
        <v>27210</v>
      </c>
      <c r="Z504" s="71">
        <v>20100</v>
      </c>
      <c r="AA504" s="71">
        <v>2154</v>
      </c>
      <c r="AB504" s="71">
        <v>60154</v>
      </c>
      <c r="AC504" s="71">
        <v>0</v>
      </c>
      <c r="AD504" s="71">
        <v>4.6517614836000014</v>
      </c>
      <c r="AE504" s="72"/>
      <c r="AF504" s="71">
        <v>649153.31794249243</v>
      </c>
      <c r="AG504" s="71">
        <v>896479.10756705736</v>
      </c>
      <c r="AH504" s="71">
        <v>298472.69237086899</v>
      </c>
      <c r="AI504" s="71">
        <v>93998292.180949926</v>
      </c>
      <c r="AJ504" s="71">
        <v>101217731.8556339</v>
      </c>
      <c r="AK504" s="71">
        <v>0</v>
      </c>
      <c r="AL504" s="71">
        <v>0</v>
      </c>
      <c r="AM504" s="71">
        <v>8250258.0286443261</v>
      </c>
      <c r="AN504" s="71">
        <v>0</v>
      </c>
      <c r="AO504" s="71">
        <v>0</v>
      </c>
      <c r="AP504" s="71">
        <v>205310387.18310857</v>
      </c>
      <c r="AQ504" s="72"/>
      <c r="AR504" s="71">
        <v>757</v>
      </c>
      <c r="AS504" s="71">
        <v>29</v>
      </c>
      <c r="AT504" s="71">
        <v>0</v>
      </c>
      <c r="AU504" s="71">
        <v>0</v>
      </c>
      <c r="AV504" s="71">
        <v>0</v>
      </c>
      <c r="AW504" s="71">
        <v>0</v>
      </c>
      <c r="AX504" s="71"/>
      <c r="AY504" s="72"/>
      <c r="AZ504" s="71">
        <v>2922.9</v>
      </c>
      <c r="BA504" s="71">
        <v>347.1</v>
      </c>
      <c r="BB504" s="71">
        <v>0</v>
      </c>
      <c r="BC504" s="71">
        <v>0</v>
      </c>
      <c r="BD504" s="71">
        <v>0</v>
      </c>
      <c r="BE504" s="71">
        <v>0</v>
      </c>
      <c r="BF504" s="71"/>
      <c r="BG504" s="72"/>
      <c r="BH504" s="71">
        <v>0</v>
      </c>
      <c r="BI504" s="71">
        <v>0</v>
      </c>
      <c r="BJ504" s="71">
        <v>0</v>
      </c>
      <c r="BK504" s="71">
        <v>0</v>
      </c>
      <c r="BL504" s="71">
        <v>3.4220000000000002</v>
      </c>
      <c r="BM504" s="71">
        <v>0</v>
      </c>
      <c r="BN504" s="72"/>
      <c r="BO504" s="71">
        <v>0</v>
      </c>
      <c r="BP504" s="71">
        <v>0</v>
      </c>
      <c r="BQ504" s="71">
        <v>0</v>
      </c>
      <c r="BR504" s="71">
        <v>0</v>
      </c>
      <c r="BS504" s="71">
        <v>1</v>
      </c>
      <c r="BT504" s="71">
        <v>0</v>
      </c>
      <c r="BU504"/>
      <c r="BV504" s="70">
        <v>0</v>
      </c>
      <c r="BW504" s="70">
        <v>0</v>
      </c>
      <c r="BX504" s="70">
        <v>3.4220000000000002</v>
      </c>
      <c r="BY504" s="70">
        <v>0</v>
      </c>
      <c r="BZ504" s="70">
        <v>0</v>
      </c>
      <c r="CA504" s="70">
        <v>0</v>
      </c>
      <c r="CB504" s="70">
        <v>0</v>
      </c>
      <c r="CC504" s="70">
        <v>0</v>
      </c>
      <c r="CD504" s="70">
        <v>0</v>
      </c>
    </row>
    <row r="505" spans="1:82">
      <c r="A505" s="70" t="s">
        <v>2276</v>
      </c>
      <c r="B505" s="70">
        <v>48</v>
      </c>
      <c r="C505" s="70">
        <v>14</v>
      </c>
      <c r="D505" s="70">
        <v>3</v>
      </c>
      <c r="E505" s="70">
        <v>2017</v>
      </c>
      <c r="F505" s="70" t="s">
        <v>156</v>
      </c>
      <c r="G505" s="70" t="s">
        <v>2262</v>
      </c>
      <c r="H505" s="70" t="s">
        <v>2263</v>
      </c>
      <c r="I505" s="148"/>
      <c r="J505" s="71">
        <v>1.1875569148354768</v>
      </c>
      <c r="K505" s="71">
        <v>1.1560085215078697</v>
      </c>
      <c r="L505" s="71">
        <v>1.928625562649553</v>
      </c>
      <c r="M505" s="71">
        <v>59.313705475097947</v>
      </c>
      <c r="N505" s="71">
        <v>71.007092248698655</v>
      </c>
      <c r="O505" s="71">
        <v>33.531222093919688</v>
      </c>
      <c r="P505" s="71">
        <v>10.476637754341901</v>
      </c>
      <c r="Q505" s="71">
        <v>4.0924954601336196</v>
      </c>
      <c r="R505" s="71">
        <v>0</v>
      </c>
      <c r="S505" s="71">
        <v>5.1857468907199991</v>
      </c>
      <c r="T505" s="72"/>
      <c r="U505" s="71">
        <v>82143</v>
      </c>
      <c r="V505" s="71">
        <v>575</v>
      </c>
      <c r="W505" s="71">
        <v>21</v>
      </c>
      <c r="X505" s="71">
        <v>14328</v>
      </c>
      <c r="Y505" s="71">
        <v>27262</v>
      </c>
      <c r="Z505" s="71">
        <v>20048</v>
      </c>
      <c r="AA505" s="71">
        <v>2170</v>
      </c>
      <c r="AB505" s="71">
        <v>59917</v>
      </c>
      <c r="AC505" s="71">
        <v>0</v>
      </c>
      <c r="AD505" s="71">
        <v>5.1857468907199991</v>
      </c>
      <c r="AE505" s="72"/>
      <c r="AF505" s="71">
        <v>591034.30661946815</v>
      </c>
      <c r="AG505" s="71">
        <v>932218.56493657338</v>
      </c>
      <c r="AH505" s="71">
        <v>424876.06858408672</v>
      </c>
      <c r="AI505" s="71">
        <v>97353182.45200634</v>
      </c>
      <c r="AJ505" s="71">
        <v>107690120.92286991</v>
      </c>
      <c r="AK505" s="71">
        <v>0</v>
      </c>
      <c r="AL505" s="71">
        <v>0</v>
      </c>
      <c r="AM505" s="71">
        <v>8230611.4793051844</v>
      </c>
      <c r="AN505" s="71">
        <v>0</v>
      </c>
      <c r="AO505" s="71">
        <v>0</v>
      </c>
      <c r="AP505" s="71">
        <v>215222043.79432157</v>
      </c>
      <c r="AQ505" s="72"/>
      <c r="AR505" s="71">
        <v>805</v>
      </c>
      <c r="AS505" s="71">
        <v>33</v>
      </c>
      <c r="AT505" s="71">
        <v>0</v>
      </c>
      <c r="AU505" s="71">
        <v>0</v>
      </c>
      <c r="AV505" s="71">
        <v>0</v>
      </c>
      <c r="AW505" s="71">
        <v>0</v>
      </c>
      <c r="AX505" s="71"/>
      <c r="AY505" s="72"/>
      <c r="AZ505" s="71">
        <v>3162.1</v>
      </c>
      <c r="BA505" s="71">
        <v>398.2</v>
      </c>
      <c r="BB505" s="71">
        <v>0</v>
      </c>
      <c r="BC505" s="71">
        <v>0</v>
      </c>
      <c r="BD505" s="71">
        <v>0</v>
      </c>
      <c r="BE505" s="71">
        <v>0</v>
      </c>
      <c r="BF505" s="71"/>
      <c r="BG505" s="72"/>
      <c r="BH505" s="71">
        <v>0</v>
      </c>
      <c r="BI505" s="71">
        <v>0</v>
      </c>
      <c r="BJ505" s="71">
        <v>0</v>
      </c>
      <c r="BK505" s="71">
        <v>0</v>
      </c>
      <c r="BL505" s="71">
        <v>4.3019999999999996</v>
      </c>
      <c r="BM505" s="71">
        <v>0</v>
      </c>
      <c r="BN505" s="72"/>
      <c r="BO505" s="71">
        <v>0</v>
      </c>
      <c r="BP505" s="71">
        <v>0</v>
      </c>
      <c r="BQ505" s="71">
        <v>0</v>
      </c>
      <c r="BR505" s="71">
        <v>0</v>
      </c>
      <c r="BS505" s="71">
        <v>1</v>
      </c>
      <c r="BT505" s="71">
        <v>0</v>
      </c>
      <c r="BU505"/>
      <c r="BV505" s="70">
        <v>0</v>
      </c>
      <c r="BW505" s="70">
        <v>0</v>
      </c>
      <c r="BX505" s="70">
        <v>4.3019999999999996</v>
      </c>
      <c r="BY505" s="70">
        <v>0</v>
      </c>
      <c r="BZ505" s="70">
        <v>0</v>
      </c>
      <c r="CA505" s="70">
        <v>0</v>
      </c>
      <c r="CB505" s="70">
        <v>0</v>
      </c>
      <c r="CC505" s="70">
        <v>0</v>
      </c>
      <c r="CD505" s="70">
        <v>0</v>
      </c>
    </row>
    <row r="506" spans="1:82">
      <c r="A506" s="70" t="s">
        <v>2277</v>
      </c>
      <c r="B506" s="70">
        <v>49</v>
      </c>
      <c r="C506" s="70">
        <v>15</v>
      </c>
      <c r="D506" s="70">
        <v>3</v>
      </c>
      <c r="E506" s="70">
        <v>2018</v>
      </c>
      <c r="F506" s="70" t="s">
        <v>183</v>
      </c>
      <c r="G506" s="70" t="s">
        <v>2262</v>
      </c>
      <c r="H506" s="70" t="s">
        <v>2263</v>
      </c>
      <c r="I506" s="148"/>
      <c r="J506" s="71">
        <v>1.3281251106920791</v>
      </c>
      <c r="K506" s="71">
        <v>1.079744973575812</v>
      </c>
      <c r="L506" s="71">
        <v>1.2661909731196608</v>
      </c>
      <c r="M506" s="71">
        <v>58.454170660196525</v>
      </c>
      <c r="N506" s="71">
        <v>68.259679954525865</v>
      </c>
      <c r="O506" s="71">
        <v>32.773235979005705</v>
      </c>
      <c r="P506" s="71">
        <v>10.324551963748929</v>
      </c>
      <c r="Q506" s="71">
        <v>3.7757863869585999</v>
      </c>
      <c r="R506" s="71">
        <v>0</v>
      </c>
      <c r="S506" s="71">
        <v>6.3100751623599987</v>
      </c>
      <c r="T506" s="72"/>
      <c r="U506" s="71">
        <v>96514</v>
      </c>
      <c r="V506" s="71">
        <v>575</v>
      </c>
      <c r="W506" s="71">
        <v>21</v>
      </c>
      <c r="X506" s="71">
        <v>14328</v>
      </c>
      <c r="Y506" s="71">
        <v>27287</v>
      </c>
      <c r="Z506" s="71">
        <v>19970</v>
      </c>
      <c r="AA506" s="71">
        <v>2160</v>
      </c>
      <c r="AB506" s="71">
        <v>59573</v>
      </c>
      <c r="AC506" s="71">
        <v>0</v>
      </c>
      <c r="AD506" s="71">
        <v>6.3100751623599987</v>
      </c>
      <c r="AE506" s="72"/>
      <c r="AF506" s="71">
        <v>640892.49945422413</v>
      </c>
      <c r="AG506" s="71">
        <v>827740.78052636713</v>
      </c>
      <c r="AH506" s="71">
        <v>253126.04448628449</v>
      </c>
      <c r="AI506" s="71">
        <v>94389111.417657137</v>
      </c>
      <c r="AJ506" s="71">
        <v>100089943.9879211</v>
      </c>
      <c r="AK506" s="71">
        <v>0</v>
      </c>
      <c r="AL506" s="71">
        <v>0</v>
      </c>
      <c r="AM506" s="71">
        <v>8200289.6184250573</v>
      </c>
      <c r="AN506" s="71">
        <v>0</v>
      </c>
      <c r="AO506" s="71">
        <v>0</v>
      </c>
      <c r="AP506" s="71">
        <v>204401104.34847018</v>
      </c>
      <c r="AQ506" s="72"/>
      <c r="AR506" s="71">
        <v>850</v>
      </c>
      <c r="AS506" s="71">
        <v>36</v>
      </c>
      <c r="AT506" s="71">
        <v>0</v>
      </c>
      <c r="AU506" s="71">
        <v>0</v>
      </c>
      <c r="AV506" s="71">
        <v>0</v>
      </c>
      <c r="AW506" s="71">
        <v>0</v>
      </c>
      <c r="AX506" s="71"/>
      <c r="AY506" s="72"/>
      <c r="AZ506" s="71">
        <v>3361.1999999999994</v>
      </c>
      <c r="BA506" s="71">
        <v>431</v>
      </c>
      <c r="BB506" s="71">
        <v>0</v>
      </c>
      <c r="BC506" s="71">
        <v>0</v>
      </c>
      <c r="BD506" s="71">
        <v>0</v>
      </c>
      <c r="BE506" s="71">
        <v>0</v>
      </c>
      <c r="BF506" s="71"/>
      <c r="BG506" s="72"/>
      <c r="BH506" s="71">
        <v>0</v>
      </c>
      <c r="BI506" s="71">
        <v>0</v>
      </c>
      <c r="BJ506" s="71">
        <v>0</v>
      </c>
      <c r="BK506" s="71">
        <v>0</v>
      </c>
      <c r="BL506" s="71">
        <v>4.9980000000000002</v>
      </c>
      <c r="BM506" s="71">
        <v>0</v>
      </c>
      <c r="BN506" s="72"/>
      <c r="BO506" s="71">
        <v>0</v>
      </c>
      <c r="BP506" s="71">
        <v>0</v>
      </c>
      <c r="BQ506" s="71">
        <v>0</v>
      </c>
      <c r="BR506" s="71">
        <v>0</v>
      </c>
      <c r="BS506" s="71">
        <v>1</v>
      </c>
      <c r="BT506" s="71">
        <v>0</v>
      </c>
      <c r="BU506"/>
      <c r="BV506" s="70">
        <v>0</v>
      </c>
      <c r="BW506" s="70">
        <v>0</v>
      </c>
      <c r="BX506" s="70">
        <v>4.9980000000000002</v>
      </c>
      <c r="BY506" s="70">
        <v>0</v>
      </c>
      <c r="BZ506" s="70">
        <v>0</v>
      </c>
      <c r="CA506" s="70">
        <v>0</v>
      </c>
      <c r="CB506" s="70">
        <v>0</v>
      </c>
      <c r="CC506" s="70">
        <v>0</v>
      </c>
      <c r="CD506" s="70">
        <v>0</v>
      </c>
    </row>
    <row r="507" spans="1:82">
      <c r="A507" s="70" t="s">
        <v>2278</v>
      </c>
      <c r="B507" s="70">
        <v>50</v>
      </c>
      <c r="C507" s="70">
        <v>16</v>
      </c>
      <c r="D507" s="70">
        <v>3</v>
      </c>
      <c r="E507" s="70">
        <v>2019</v>
      </c>
      <c r="F507" s="70" t="s">
        <v>158</v>
      </c>
      <c r="G507" s="70" t="s">
        <v>2262</v>
      </c>
      <c r="H507" s="70" t="s">
        <v>2263</v>
      </c>
      <c r="I507" s="148"/>
      <c r="J507" s="71">
        <v>1.2578038876337436</v>
      </c>
      <c r="K507" s="71">
        <v>0.98205306725078001</v>
      </c>
      <c r="L507" s="71">
        <v>1.2769738475197734</v>
      </c>
      <c r="M507" s="71">
        <v>58.435139303491781</v>
      </c>
      <c r="N507" s="71">
        <v>69.921243591635957</v>
      </c>
      <c r="O507" s="71">
        <v>31.725038282537181</v>
      </c>
      <c r="P507" s="71">
        <v>10.32535984311694</v>
      </c>
      <c r="Q507" s="71">
        <v>3.6733008183550702</v>
      </c>
      <c r="R507" s="71">
        <v>0</v>
      </c>
      <c r="S507" s="71">
        <v>5.6461261679399994</v>
      </c>
      <c r="T507" s="72"/>
      <c r="U507" s="71">
        <v>92094</v>
      </c>
      <c r="V507" s="71">
        <v>575</v>
      </c>
      <c r="W507" s="71">
        <v>21</v>
      </c>
      <c r="X507" s="71">
        <v>14328</v>
      </c>
      <c r="Y507" s="71">
        <v>27454</v>
      </c>
      <c r="Z507" s="71">
        <v>19862</v>
      </c>
      <c r="AA507" s="71">
        <v>2144</v>
      </c>
      <c r="AB507" s="71">
        <v>59525</v>
      </c>
      <c r="AC507" s="71">
        <v>0</v>
      </c>
      <c r="AD507" s="71">
        <v>5.6461261679399994</v>
      </c>
      <c r="AE507" s="72"/>
      <c r="AF507" s="71">
        <v>627743.17550715606</v>
      </c>
      <c r="AG507" s="71">
        <v>796417.52671085775</v>
      </c>
      <c r="AH507" s="71">
        <v>267162.78618166537</v>
      </c>
      <c r="AI507" s="71">
        <v>98017290.435058117</v>
      </c>
      <c r="AJ507" s="71">
        <v>102462077.70969149</v>
      </c>
      <c r="AK507" s="71">
        <v>0</v>
      </c>
      <c r="AL507" s="71">
        <v>0</v>
      </c>
      <c r="AM507" s="71">
        <v>8106856.8960399134</v>
      </c>
      <c r="AN507" s="71">
        <v>0</v>
      </c>
      <c r="AO507" s="71">
        <v>0</v>
      </c>
      <c r="AP507" s="71">
        <v>210277548.5291892</v>
      </c>
      <c r="AQ507" s="72"/>
      <c r="AR507" s="71">
        <v>884</v>
      </c>
      <c r="AS507" s="71">
        <v>42</v>
      </c>
      <c r="AT507" s="71">
        <v>0</v>
      </c>
      <c r="AU507" s="71">
        <v>0</v>
      </c>
      <c r="AV507" s="71">
        <v>0</v>
      </c>
      <c r="AW507" s="71">
        <v>0</v>
      </c>
      <c r="AX507" s="71"/>
      <c r="AY507" s="72"/>
      <c r="AZ507" s="71">
        <v>3515.900000000001</v>
      </c>
      <c r="BA507" s="71">
        <v>500.00000000000011</v>
      </c>
      <c r="BB507" s="71">
        <v>0</v>
      </c>
      <c r="BC507" s="71">
        <v>0</v>
      </c>
      <c r="BD507" s="71">
        <v>0</v>
      </c>
      <c r="BE507" s="71">
        <v>0</v>
      </c>
      <c r="BF507" s="71"/>
      <c r="BG507" s="72"/>
      <c r="BH507" s="71">
        <v>0</v>
      </c>
      <c r="BI507" s="71">
        <v>0</v>
      </c>
      <c r="BJ507" s="71">
        <v>0</v>
      </c>
      <c r="BK507" s="71">
        <v>0</v>
      </c>
      <c r="BL507" s="71">
        <v>4.5469999999999997</v>
      </c>
      <c r="BM507" s="71">
        <v>0</v>
      </c>
      <c r="BN507" s="72"/>
      <c r="BO507" s="71">
        <v>0</v>
      </c>
      <c r="BP507" s="71">
        <v>0</v>
      </c>
      <c r="BQ507" s="71">
        <v>0</v>
      </c>
      <c r="BR507" s="71">
        <v>0</v>
      </c>
      <c r="BS507" s="71">
        <v>1</v>
      </c>
      <c r="BT507" s="71">
        <v>0</v>
      </c>
      <c r="BU507"/>
      <c r="BV507" s="70">
        <v>0</v>
      </c>
      <c r="BW507" s="70">
        <v>0</v>
      </c>
      <c r="BX507" s="70">
        <v>4.5469999999999997</v>
      </c>
      <c r="BY507" s="70">
        <v>0</v>
      </c>
      <c r="BZ507" s="70">
        <v>0</v>
      </c>
      <c r="CA507" s="70">
        <v>0</v>
      </c>
      <c r="CB507" s="70">
        <v>0</v>
      </c>
      <c r="CC507" s="70">
        <v>0</v>
      </c>
      <c r="CD507" s="70">
        <v>0</v>
      </c>
    </row>
    <row r="508" spans="1:82">
      <c r="A508" s="70" t="s">
        <v>2279</v>
      </c>
      <c r="B508" s="70">
        <v>51</v>
      </c>
      <c r="C508" s="70">
        <v>17</v>
      </c>
      <c r="D508" s="70">
        <v>3</v>
      </c>
      <c r="E508" s="70">
        <v>2020</v>
      </c>
      <c r="F508" s="70" t="s">
        <v>159</v>
      </c>
      <c r="G508" s="70" t="s">
        <v>2262</v>
      </c>
      <c r="H508" s="70" t="s">
        <v>2263</v>
      </c>
      <c r="I508" s="148"/>
      <c r="J508" s="71">
        <v>1.2416273695446891</v>
      </c>
      <c r="K508" s="71">
        <v>1.2153479789508232</v>
      </c>
      <c r="L508" s="71">
        <v>1.3539484547988658</v>
      </c>
      <c r="M508" s="71">
        <v>50.717485211051155</v>
      </c>
      <c r="N508" s="71">
        <v>71.741697676310338</v>
      </c>
      <c r="O508" s="71">
        <v>28.139880433290781</v>
      </c>
      <c r="P508" s="71">
        <v>9.8956156799857382</v>
      </c>
      <c r="Q508" s="71">
        <v>3.51394119312882</v>
      </c>
      <c r="R508" s="71">
        <v>0</v>
      </c>
      <c r="S508" s="71">
        <v>4.7725863599999991</v>
      </c>
      <c r="T508" s="72"/>
      <c r="U508" s="71">
        <v>89269</v>
      </c>
      <c r="V508" s="71">
        <v>668</v>
      </c>
      <c r="W508" s="71">
        <v>23</v>
      </c>
      <c r="X508" s="71">
        <v>14110</v>
      </c>
      <c r="Y508" s="71">
        <v>27736</v>
      </c>
      <c r="Z508" s="71">
        <v>20108</v>
      </c>
      <c r="AA508" s="71">
        <v>2184</v>
      </c>
      <c r="AB508" s="71">
        <v>59598</v>
      </c>
      <c r="AC508" s="71">
        <v>0</v>
      </c>
      <c r="AD508" s="71">
        <v>4.7725863599999991</v>
      </c>
      <c r="AE508" s="72"/>
      <c r="AF508" s="71">
        <v>621869.09136607242</v>
      </c>
      <c r="AG508" s="71">
        <v>928750.45803909632</v>
      </c>
      <c r="AH508" s="71">
        <v>280472.43872573349</v>
      </c>
      <c r="AI508" s="71">
        <v>85671886.099889874</v>
      </c>
      <c r="AJ508" s="71">
        <v>115872865.4061441</v>
      </c>
      <c r="AK508" s="71"/>
      <c r="AL508" s="71"/>
      <c r="AM508" s="71">
        <v>7778201.1475904435</v>
      </c>
      <c r="AN508" s="71"/>
      <c r="AO508" s="71"/>
      <c r="AP508" s="71">
        <v>211154044.64175534</v>
      </c>
      <c r="AQ508" s="72"/>
      <c r="AR508" s="71">
        <v>936</v>
      </c>
      <c r="AS508" s="71">
        <v>43</v>
      </c>
      <c r="AT508" s="71">
        <v>0</v>
      </c>
      <c r="AU508" s="71">
        <v>0</v>
      </c>
      <c r="AV508" s="71">
        <v>0</v>
      </c>
      <c r="AW508" s="71">
        <v>0</v>
      </c>
      <c r="AX508" s="71"/>
      <c r="AY508" s="72"/>
      <c r="AZ508" s="71">
        <v>3777.4000000000019</v>
      </c>
      <c r="BA508" s="71">
        <v>515.30000000000007</v>
      </c>
      <c r="BB508" s="71">
        <v>0</v>
      </c>
      <c r="BC508" s="71">
        <v>0</v>
      </c>
      <c r="BD508" s="71">
        <v>0</v>
      </c>
      <c r="BE508" s="71">
        <v>0</v>
      </c>
      <c r="BF508" s="71"/>
      <c r="BG508" s="72"/>
      <c r="BH508" s="71">
        <v>0</v>
      </c>
      <c r="BI508" s="71">
        <v>0</v>
      </c>
      <c r="BJ508" s="71">
        <v>0</v>
      </c>
      <c r="BK508" s="71">
        <v>0</v>
      </c>
      <c r="BL508" s="71">
        <v>4.1509999999999998</v>
      </c>
      <c r="BM508" s="71">
        <v>0</v>
      </c>
      <c r="BN508" s="72"/>
      <c r="BO508" s="71">
        <v>0</v>
      </c>
      <c r="BP508" s="71">
        <v>0</v>
      </c>
      <c r="BQ508" s="71">
        <v>0</v>
      </c>
      <c r="BR508" s="71">
        <v>0</v>
      </c>
      <c r="BS508" s="71">
        <v>1</v>
      </c>
      <c r="BT508" s="71">
        <v>0</v>
      </c>
      <c r="BU508"/>
      <c r="BV508" s="70">
        <v>0</v>
      </c>
      <c r="BW508" s="70">
        <v>0</v>
      </c>
      <c r="BX508" s="70">
        <v>4.1509999999999998</v>
      </c>
      <c r="BY508" s="70">
        <v>0</v>
      </c>
      <c r="BZ508" s="70">
        <v>0</v>
      </c>
      <c r="CA508" s="70">
        <v>0</v>
      </c>
      <c r="CB508" s="70">
        <v>0</v>
      </c>
      <c r="CC508" s="70">
        <v>0</v>
      </c>
      <c r="CD508" s="70">
        <v>0</v>
      </c>
    </row>
    <row r="509" spans="1:82">
      <c r="A509" s="70" t="s">
        <v>2280</v>
      </c>
      <c r="B509" s="70">
        <v>51</v>
      </c>
      <c r="C509" s="70">
        <v>18</v>
      </c>
      <c r="D509" s="70">
        <v>3</v>
      </c>
      <c r="E509" s="70">
        <v>2021</v>
      </c>
      <c r="F509" s="70" t="s">
        <v>160</v>
      </c>
      <c r="G509" s="70" t="s">
        <v>2262</v>
      </c>
      <c r="H509" s="70" t="s">
        <v>2263</v>
      </c>
      <c r="I509" s="148"/>
      <c r="J509" s="71">
        <v>2.1998262917286491</v>
      </c>
      <c r="K509" s="71">
        <v>1.5263207952659019</v>
      </c>
      <c r="L509" s="71">
        <v>1.3197193653149348</v>
      </c>
      <c r="M509" s="71">
        <v>54.644766835034261</v>
      </c>
      <c r="N509" s="71">
        <v>68.583083942426086</v>
      </c>
      <c r="O509" s="71">
        <v>27.355323574693411</v>
      </c>
      <c r="P509" s="71">
        <v>10.366586690531948</v>
      </c>
      <c r="Q509" s="71">
        <v>3.46766869544112</v>
      </c>
      <c r="R509" s="71">
        <v>0</v>
      </c>
      <c r="S509" s="71">
        <v>6.6375200472000007</v>
      </c>
      <c r="T509" s="72"/>
      <c r="U509" s="71">
        <v>165385</v>
      </c>
      <c r="V509" s="71">
        <v>668</v>
      </c>
      <c r="W509" s="71">
        <v>23</v>
      </c>
      <c r="X509" s="71">
        <v>14110</v>
      </c>
      <c r="Y509" s="71">
        <v>27917</v>
      </c>
      <c r="Z509" s="71">
        <v>20127</v>
      </c>
      <c r="AA509" s="71">
        <v>2231</v>
      </c>
      <c r="AB509" s="71">
        <v>59391</v>
      </c>
      <c r="AC509" s="71">
        <v>0</v>
      </c>
      <c r="AD509" s="71">
        <v>6.6375200472000007</v>
      </c>
      <c r="AE509" s="72"/>
      <c r="AF509" s="71">
        <v>1018163.0081616797</v>
      </c>
      <c r="AG509" s="71">
        <v>1151085.8199003364</v>
      </c>
      <c r="AH509" s="71">
        <v>265488.27062660392</v>
      </c>
      <c r="AI509" s="71">
        <v>91194497.901259169</v>
      </c>
      <c r="AJ509" s="71">
        <v>102143866.8483087</v>
      </c>
      <c r="AK509" s="71">
        <v>0</v>
      </c>
      <c r="AL509" s="71">
        <v>0</v>
      </c>
      <c r="AM509" s="71">
        <v>7795893.5607932229</v>
      </c>
      <c r="AN509" s="71">
        <v>0</v>
      </c>
      <c r="AO509" s="71">
        <v>0</v>
      </c>
      <c r="AP509" s="71">
        <v>203568995.40904969</v>
      </c>
      <c r="AQ509" s="72"/>
      <c r="AR509" s="71">
        <v>977</v>
      </c>
      <c r="AS509" s="71">
        <v>43</v>
      </c>
      <c r="AT509" s="71">
        <v>0</v>
      </c>
      <c r="AU509" s="71">
        <v>0</v>
      </c>
      <c r="AV509" s="71">
        <v>0</v>
      </c>
      <c r="AW509" s="71">
        <v>0</v>
      </c>
      <c r="AX509" s="71"/>
      <c r="AY509" s="72"/>
      <c r="AZ509" s="71">
        <v>3982.0000000000018</v>
      </c>
      <c r="BA509" s="71">
        <v>515.30000000000007</v>
      </c>
      <c r="BB509" s="71">
        <v>0</v>
      </c>
      <c r="BC509" s="71">
        <v>0</v>
      </c>
      <c r="BD509" s="71">
        <v>0</v>
      </c>
      <c r="BE509" s="71">
        <v>0</v>
      </c>
      <c r="BF509" s="71"/>
      <c r="BG509" s="72"/>
      <c r="BH509" s="71">
        <v>0</v>
      </c>
      <c r="BI509" s="71">
        <v>0</v>
      </c>
      <c r="BJ509" s="71">
        <v>0</v>
      </c>
      <c r="BK509" s="71">
        <v>0</v>
      </c>
      <c r="BL509" s="71">
        <v>5.4950000000000001</v>
      </c>
      <c r="BM509" s="71">
        <v>0</v>
      </c>
      <c r="BN509" s="72"/>
      <c r="BO509" s="71">
        <v>0</v>
      </c>
      <c r="BP509" s="71">
        <v>0</v>
      </c>
      <c r="BQ509" s="71">
        <v>0</v>
      </c>
      <c r="BR509" s="71">
        <v>0</v>
      </c>
      <c r="BS509" s="71">
        <v>1</v>
      </c>
      <c r="BT509" s="71">
        <v>0</v>
      </c>
      <c r="BU509"/>
      <c r="BV509" s="70">
        <v>0</v>
      </c>
      <c r="BW509" s="70">
        <v>0</v>
      </c>
      <c r="BX509" s="70">
        <v>5.4950000000000001</v>
      </c>
      <c r="BY509" s="70">
        <v>0</v>
      </c>
      <c r="BZ509" s="70">
        <v>0</v>
      </c>
      <c r="CA509" s="70">
        <v>0</v>
      </c>
      <c r="CB509" s="70">
        <v>0</v>
      </c>
      <c r="CC509" s="70">
        <v>0</v>
      </c>
      <c r="CD509" s="70">
        <v>0</v>
      </c>
    </row>
    <row r="510" spans="1:82">
      <c r="A510" s="70" t="s">
        <v>2281</v>
      </c>
      <c r="B510" s="70">
        <v>51</v>
      </c>
      <c r="C510" s="70">
        <v>19</v>
      </c>
      <c r="D510" s="70">
        <v>3</v>
      </c>
      <c r="E510" s="70">
        <v>2022</v>
      </c>
      <c r="F510" s="70" t="s">
        <v>161</v>
      </c>
      <c r="G510" s="70" t="s">
        <v>2262</v>
      </c>
      <c r="H510" s="70" t="s">
        <v>2263</v>
      </c>
      <c r="I510" s="148"/>
      <c r="J510" s="71">
        <v>1.9678853832974119</v>
      </c>
      <c r="K510" s="71">
        <v>1.344322202052292</v>
      </c>
      <c r="L510" s="71">
        <v>0.93750205160667077</v>
      </c>
      <c r="M510" s="71">
        <v>54.132583055240545</v>
      </c>
      <c r="N510" s="71">
        <v>69.924315890374388</v>
      </c>
      <c r="O510" s="71">
        <v>28.794669479717886</v>
      </c>
      <c r="P510" s="71">
        <v>10.371116370446854</v>
      </c>
      <c r="Q510" s="71">
        <v>3.4709070443751813</v>
      </c>
      <c r="R510" s="71">
        <v>0</v>
      </c>
      <c r="S510" s="71">
        <v>6.7483730501999997</v>
      </c>
      <c r="T510" s="72"/>
      <c r="U510" s="71">
        <v>161230</v>
      </c>
      <c r="V510" s="71">
        <v>668</v>
      </c>
      <c r="W510" s="71">
        <v>23</v>
      </c>
      <c r="X510" s="71">
        <v>14110</v>
      </c>
      <c r="Y510" s="71">
        <v>27887</v>
      </c>
      <c r="Z510" s="71">
        <v>20129</v>
      </c>
      <c r="AA510" s="71">
        <v>2266</v>
      </c>
      <c r="AB510" s="71">
        <v>58959</v>
      </c>
      <c r="AC510" s="71">
        <v>0</v>
      </c>
      <c r="AD510" s="71">
        <v>6.7483730501999997</v>
      </c>
      <c r="AE510" s="72"/>
      <c r="AF510" s="71">
        <v>944073.77019989921</v>
      </c>
      <c r="AG510" s="71">
        <v>1101068.5560353193</v>
      </c>
      <c r="AH510" s="71">
        <v>215380.48324787544</v>
      </c>
      <c r="AI510" s="71">
        <v>89008987.348812476</v>
      </c>
      <c r="AJ510" s="71">
        <v>107196198.03857602</v>
      </c>
      <c r="AK510" s="71">
        <v>0</v>
      </c>
      <c r="AL510" s="71">
        <v>0</v>
      </c>
      <c r="AM510" s="71">
        <v>7613216.1509491261</v>
      </c>
      <c r="AN510" s="71">
        <v>0</v>
      </c>
      <c r="AO510" s="71">
        <v>0</v>
      </c>
      <c r="AP510" s="71">
        <v>206078924.3478207</v>
      </c>
      <c r="AQ510" s="72"/>
      <c r="AR510" s="71">
        <v>1070</v>
      </c>
      <c r="AS510" s="71">
        <v>43</v>
      </c>
      <c r="AT510" s="71">
        <v>0</v>
      </c>
      <c r="AU510" s="71">
        <v>0</v>
      </c>
      <c r="AV510" s="71">
        <v>0</v>
      </c>
      <c r="AW510" s="71">
        <v>0</v>
      </c>
      <c r="AX510" s="71"/>
      <c r="AY510" s="72"/>
      <c r="AZ510" s="71">
        <v>4380.4000000000042</v>
      </c>
      <c r="BA510" s="71">
        <v>515.30000000000007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2282</v>
      </c>
      <c r="B511" s="70">
        <v>51</v>
      </c>
      <c r="C511" s="70">
        <v>20</v>
      </c>
      <c r="D511" s="70">
        <v>3</v>
      </c>
      <c r="E511" s="70">
        <v>2023</v>
      </c>
      <c r="F511" s="70" t="s">
        <v>1539</v>
      </c>
      <c r="G511" s="70" t="s">
        <v>2262</v>
      </c>
      <c r="H511" s="70" t="s">
        <v>2263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1147</v>
      </c>
      <c r="AS511" s="71">
        <v>43</v>
      </c>
      <c r="AT511" s="71">
        <v>0</v>
      </c>
      <c r="AU511" s="71">
        <v>0</v>
      </c>
      <c r="AV511" s="71">
        <v>0</v>
      </c>
      <c r="AW511" s="71">
        <v>0</v>
      </c>
      <c r="AX511" s="71"/>
      <c r="AY511" s="72"/>
      <c r="AZ511" s="71">
        <v>4687.2000000000062</v>
      </c>
      <c r="BA511" s="71">
        <v>515.30000000000007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2283</v>
      </c>
      <c r="B512" s="70">
        <v>51</v>
      </c>
      <c r="C512" s="70">
        <v>21</v>
      </c>
      <c r="D512" s="70">
        <v>3</v>
      </c>
      <c r="E512" s="70">
        <v>2024</v>
      </c>
      <c r="F512" s="70" t="s">
        <v>1554</v>
      </c>
      <c r="G512" s="70" t="s">
        <v>2262</v>
      </c>
      <c r="H512" s="70" t="s">
        <v>2263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2284</v>
      </c>
      <c r="B513" s="70">
        <v>307</v>
      </c>
      <c r="C513" s="70">
        <v>1</v>
      </c>
      <c r="D513" s="70">
        <v>19</v>
      </c>
      <c r="E513" s="70">
        <v>1990</v>
      </c>
      <c r="F513" s="70" t="s">
        <v>787</v>
      </c>
      <c r="G513" s="70" t="s">
        <v>1721</v>
      </c>
      <c r="H513" s="70" t="s">
        <v>1722</v>
      </c>
      <c r="I513" s="148"/>
      <c r="J513" s="71">
        <v>229.48970142181511</v>
      </c>
      <c r="K513" s="71">
        <v>13.825416328781261</v>
      </c>
      <c r="L513" s="71">
        <v>45.641797427900478</v>
      </c>
      <c r="M513" s="71">
        <v>50.756385644367541</v>
      </c>
      <c r="N513" s="71">
        <v>99.011507456807294</v>
      </c>
      <c r="O513" s="71">
        <v>46.254459305348711</v>
      </c>
      <c r="P513" s="71">
        <v>80.560569637913787</v>
      </c>
      <c r="Q513" s="71">
        <v>4.1940410163751398</v>
      </c>
      <c r="R513" s="71">
        <v>19.834349308393541</v>
      </c>
      <c r="S513" s="71">
        <v>4.8209434617462188</v>
      </c>
      <c r="T513" s="72"/>
      <c r="U513" s="71">
        <v>4869608</v>
      </c>
      <c r="V513" s="71">
        <v>4261</v>
      </c>
      <c r="W513" s="71">
        <v>601</v>
      </c>
      <c r="X513" s="71">
        <v>21099</v>
      </c>
      <c r="Y513" s="71">
        <v>21743</v>
      </c>
      <c r="Z513" s="71">
        <v>19025</v>
      </c>
      <c r="AA513" s="71">
        <v>19561</v>
      </c>
      <c r="AB513" s="71">
        <v>68097</v>
      </c>
      <c r="AC513" s="71">
        <v>3435345</v>
      </c>
      <c r="AD513" s="71">
        <v>4.8209434617462188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2285</v>
      </c>
      <c r="B514" s="70">
        <v>308</v>
      </c>
      <c r="C514" s="70">
        <v>2</v>
      </c>
      <c r="D514" s="70">
        <v>19</v>
      </c>
      <c r="E514" s="70">
        <v>2005</v>
      </c>
      <c r="F514" s="70" t="s">
        <v>789</v>
      </c>
      <c r="G514" s="70" t="s">
        <v>1721</v>
      </c>
      <c r="H514" s="70" t="s">
        <v>1722</v>
      </c>
      <c r="I514" s="148"/>
      <c r="J514" s="71">
        <v>198.98938822708769</v>
      </c>
      <c r="K514" s="71">
        <v>12.842089575754819</v>
      </c>
      <c r="L514" s="71">
        <v>46.888071565629147</v>
      </c>
      <c r="M514" s="71">
        <v>115.09287345499961</v>
      </c>
      <c r="N514" s="71">
        <v>171.83238862980531</v>
      </c>
      <c r="O514" s="71">
        <v>76.71135294518912</v>
      </c>
      <c r="P514" s="71">
        <v>81.786183294668575</v>
      </c>
      <c r="Q514" s="71">
        <v>4.0162479001492501</v>
      </c>
      <c r="R514" s="71">
        <v>19.37231055043333</v>
      </c>
      <c r="S514" s="71">
        <v>7.040969392735529</v>
      </c>
      <c r="T514" s="72"/>
      <c r="U514" s="71">
        <v>4969331</v>
      </c>
      <c r="V514" s="71">
        <v>4328</v>
      </c>
      <c r="W514" s="71">
        <v>480</v>
      </c>
      <c r="X514" s="71">
        <v>19133</v>
      </c>
      <c r="Y514" s="71">
        <v>26217</v>
      </c>
      <c r="Z514" s="71">
        <v>36512</v>
      </c>
      <c r="AA514" s="71">
        <v>16264</v>
      </c>
      <c r="AB514" s="71">
        <v>68171</v>
      </c>
      <c r="AC514" s="71">
        <v>3425592</v>
      </c>
      <c r="AD514" s="71">
        <v>7.040969392735529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2286</v>
      </c>
      <c r="B515" s="70">
        <v>309</v>
      </c>
      <c r="C515" s="70">
        <v>3</v>
      </c>
      <c r="D515" s="70">
        <v>19</v>
      </c>
      <c r="E515" s="70">
        <v>2006</v>
      </c>
      <c r="F515" s="70" t="s">
        <v>790</v>
      </c>
      <c r="G515" s="70" t="s">
        <v>1721</v>
      </c>
      <c r="H515" s="70" t="s">
        <v>1722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2287</v>
      </c>
      <c r="B516" s="70">
        <v>310</v>
      </c>
      <c r="C516" s="70">
        <v>4</v>
      </c>
      <c r="D516" s="70">
        <v>19</v>
      </c>
      <c r="E516" s="70">
        <v>2007</v>
      </c>
      <c r="F516" s="70" t="s">
        <v>791</v>
      </c>
      <c r="G516" s="70" t="s">
        <v>1721</v>
      </c>
      <c r="H516" s="70" t="s">
        <v>1722</v>
      </c>
      <c r="I516" s="148"/>
      <c r="J516" s="71">
        <v>145.52060454400069</v>
      </c>
      <c r="K516" s="71">
        <v>12.563793079394941</v>
      </c>
      <c r="L516" s="71">
        <v>44.664862618044261</v>
      </c>
      <c r="M516" s="71">
        <v>106.8245299923399</v>
      </c>
      <c r="N516" s="71">
        <v>148.397293574381</v>
      </c>
      <c r="O516" s="71">
        <v>73.711889194139374</v>
      </c>
      <c r="P516" s="71">
        <v>79.932066576799983</v>
      </c>
      <c r="Q516" s="71">
        <v>4.1510967532307204</v>
      </c>
      <c r="R516" s="71">
        <v>26.51225373964537</v>
      </c>
      <c r="S516" s="71">
        <v>8.1055380684362692</v>
      </c>
      <c r="T516" s="72"/>
      <c r="U516" s="71">
        <v>5647225</v>
      </c>
      <c r="V516" s="71">
        <v>3951</v>
      </c>
      <c r="W516" s="71">
        <v>530</v>
      </c>
      <c r="X516" s="71">
        <v>23120</v>
      </c>
      <c r="Y516" s="71">
        <v>26299</v>
      </c>
      <c r="Z516" s="71">
        <v>36472</v>
      </c>
      <c r="AA516" s="71">
        <v>15653</v>
      </c>
      <c r="AB516" s="71">
        <v>66734</v>
      </c>
      <c r="AC516" s="71">
        <v>4822658</v>
      </c>
      <c r="AD516" s="71">
        <v>8.1055380684362692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2288</v>
      </c>
      <c r="B517" s="70">
        <v>311</v>
      </c>
      <c r="C517" s="70">
        <v>5</v>
      </c>
      <c r="D517" s="70">
        <v>19</v>
      </c>
      <c r="E517" s="70">
        <v>2008</v>
      </c>
      <c r="F517" s="70" t="s">
        <v>792</v>
      </c>
      <c r="G517" s="70" t="s">
        <v>1721</v>
      </c>
      <c r="H517" s="70" t="s">
        <v>1722</v>
      </c>
      <c r="I517" s="148"/>
      <c r="J517" s="71">
        <v>137.65529460694989</v>
      </c>
      <c r="K517" s="71">
        <v>9.0572079329449444</v>
      </c>
      <c r="L517" s="71">
        <v>39.723185317714673</v>
      </c>
      <c r="M517" s="71">
        <v>112.5932258210876</v>
      </c>
      <c r="N517" s="71">
        <v>141.77726998911211</v>
      </c>
      <c r="O517" s="71">
        <v>71.325703154710823</v>
      </c>
      <c r="P517" s="71">
        <v>77.759893982483518</v>
      </c>
      <c r="Q517" s="71">
        <v>4.05455030690276</v>
      </c>
      <c r="R517" s="71">
        <v>22.74335059307888</v>
      </c>
      <c r="S517" s="71">
        <v>7.0702283593798638</v>
      </c>
      <c r="T517" s="72"/>
      <c r="U517" s="71">
        <v>5857833</v>
      </c>
      <c r="V517" s="71">
        <v>3951</v>
      </c>
      <c r="W517" s="71">
        <v>530</v>
      </c>
      <c r="X517" s="71">
        <v>23120</v>
      </c>
      <c r="Y517" s="71">
        <v>26419</v>
      </c>
      <c r="Z517" s="71">
        <v>36530</v>
      </c>
      <c r="AA517" s="71">
        <v>15245</v>
      </c>
      <c r="AB517" s="71">
        <v>66254</v>
      </c>
      <c r="AC517" s="71">
        <v>4295906</v>
      </c>
      <c r="AD517" s="71">
        <v>7.0702283593798638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2289</v>
      </c>
      <c r="B518" s="70">
        <v>312</v>
      </c>
      <c r="C518" s="70">
        <v>6</v>
      </c>
      <c r="D518" s="70">
        <v>19</v>
      </c>
      <c r="E518" s="70">
        <v>2009</v>
      </c>
      <c r="F518" s="70" t="s">
        <v>176</v>
      </c>
      <c r="G518" s="70" t="s">
        <v>1721</v>
      </c>
      <c r="H518" s="70" t="s">
        <v>1722</v>
      </c>
      <c r="I518" s="148"/>
      <c r="J518" s="71">
        <v>130.42878809112639</v>
      </c>
      <c r="K518" s="71">
        <v>7.880260947047625</v>
      </c>
      <c r="L518" s="71">
        <v>53.510186801444057</v>
      </c>
      <c r="M518" s="71">
        <v>113.74781790154481</v>
      </c>
      <c r="N518" s="71">
        <v>145.55953428497389</v>
      </c>
      <c r="O518" s="71">
        <v>72.837232476815586</v>
      </c>
      <c r="P518" s="71">
        <v>74.457294779387283</v>
      </c>
      <c r="Q518" s="71">
        <v>3.8389976424984602</v>
      </c>
      <c r="R518" s="71">
        <v>20.823463478893089</v>
      </c>
      <c r="S518" s="71">
        <v>5.4914265951262884</v>
      </c>
      <c r="T518" s="72"/>
      <c r="U518" s="71">
        <v>5242469</v>
      </c>
      <c r="V518" s="71">
        <v>3573</v>
      </c>
      <c r="W518" s="71">
        <v>896</v>
      </c>
      <c r="X518" s="71">
        <v>23889</v>
      </c>
      <c r="Y518" s="71">
        <v>26561</v>
      </c>
      <c r="Z518" s="71">
        <v>36821</v>
      </c>
      <c r="AA518" s="71">
        <v>14986</v>
      </c>
      <c r="AB518" s="71">
        <v>65852</v>
      </c>
      <c r="AC518" s="71">
        <v>3837216</v>
      </c>
      <c r="AD518" s="71">
        <v>5.4914265951262884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19.850000000000001</v>
      </c>
      <c r="BK518" s="71">
        <v>0</v>
      </c>
      <c r="BL518" s="71">
        <v>16.66</v>
      </c>
      <c r="BM518" s="71">
        <v>0</v>
      </c>
      <c r="BN518" s="72"/>
      <c r="BO518" s="71">
        <v>0</v>
      </c>
      <c r="BP518" s="71">
        <v>0</v>
      </c>
      <c r="BQ518" s="71">
        <v>2</v>
      </c>
      <c r="BR518" s="71">
        <v>0</v>
      </c>
      <c r="BS518" s="71">
        <v>4</v>
      </c>
      <c r="BT518" s="71">
        <v>0</v>
      </c>
      <c r="BU518"/>
      <c r="BV518" s="70">
        <v>36.51</v>
      </c>
      <c r="BW518" s="70">
        <v>0</v>
      </c>
      <c r="BX518" s="70">
        <v>0</v>
      </c>
      <c r="BY518" s="70">
        <v>0</v>
      </c>
      <c r="BZ518" s="70">
        <v>0</v>
      </c>
      <c r="CA518" s="70">
        <v>0</v>
      </c>
      <c r="CB518" s="70">
        <v>0</v>
      </c>
      <c r="CC518" s="70">
        <v>0</v>
      </c>
      <c r="CD518" s="70">
        <v>0</v>
      </c>
    </row>
    <row r="519" spans="1:82">
      <c r="A519" s="70" t="s">
        <v>2290</v>
      </c>
      <c r="B519" s="70">
        <v>313</v>
      </c>
      <c r="C519" s="70">
        <v>7</v>
      </c>
      <c r="D519" s="70">
        <v>19</v>
      </c>
      <c r="E519" s="70">
        <v>2010</v>
      </c>
      <c r="F519" s="70" t="s">
        <v>177</v>
      </c>
      <c r="G519" s="70" t="s">
        <v>1721</v>
      </c>
      <c r="H519" s="70" t="s">
        <v>1722</v>
      </c>
      <c r="I519" s="148"/>
      <c r="J519" s="71">
        <v>137.03842991337359</v>
      </c>
      <c r="K519" s="71">
        <v>9.1549881724993174</v>
      </c>
      <c r="L519" s="71">
        <v>49.396121439849452</v>
      </c>
      <c r="M519" s="71">
        <v>108.0890994874853</v>
      </c>
      <c r="N519" s="71">
        <v>149.40639870539329</v>
      </c>
      <c r="O519" s="71">
        <v>72.84097394869147</v>
      </c>
      <c r="P519" s="71">
        <v>75.228050880320325</v>
      </c>
      <c r="Q519" s="71">
        <v>3.9967550456110401</v>
      </c>
      <c r="R519" s="71">
        <v>24.27767747124701</v>
      </c>
      <c r="S519" s="71">
        <v>7.3189430838040916</v>
      </c>
      <c r="T519" s="72"/>
      <c r="U519" s="71">
        <v>5430494</v>
      </c>
      <c r="V519" s="71">
        <v>3573</v>
      </c>
      <c r="W519" s="71">
        <v>896</v>
      </c>
      <c r="X519" s="71">
        <v>23889</v>
      </c>
      <c r="Y519" s="71">
        <v>26720</v>
      </c>
      <c r="Z519" s="71">
        <v>36994</v>
      </c>
      <c r="AA519" s="71">
        <v>14763</v>
      </c>
      <c r="AB519" s="71">
        <v>65694</v>
      </c>
      <c r="AC519" s="71">
        <v>4239576</v>
      </c>
      <c r="AD519" s="71">
        <v>7.3189430838040916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16.658000000000001</v>
      </c>
      <c r="BK519" s="71">
        <v>0</v>
      </c>
      <c r="BL519" s="71">
        <v>30.536999999999999</v>
      </c>
      <c r="BM519" s="71">
        <v>0</v>
      </c>
      <c r="BN519" s="72"/>
      <c r="BO519" s="71">
        <v>0</v>
      </c>
      <c r="BP519" s="71">
        <v>0</v>
      </c>
      <c r="BQ519" s="71">
        <v>2</v>
      </c>
      <c r="BR519" s="71">
        <v>0</v>
      </c>
      <c r="BS519" s="71">
        <v>5</v>
      </c>
      <c r="BT519" s="71">
        <v>0</v>
      </c>
      <c r="BU519"/>
      <c r="BV519" s="70">
        <v>30.901</v>
      </c>
      <c r="BW519" s="70">
        <v>0</v>
      </c>
      <c r="BX519" s="70">
        <v>16.294</v>
      </c>
      <c r="BY519" s="70">
        <v>0</v>
      </c>
      <c r="BZ519" s="70">
        <v>0</v>
      </c>
      <c r="CA519" s="70">
        <v>0</v>
      </c>
      <c r="CB519" s="70">
        <v>0</v>
      </c>
      <c r="CC519" s="70">
        <v>0</v>
      </c>
      <c r="CD519" s="70">
        <v>0</v>
      </c>
    </row>
    <row r="520" spans="1:82">
      <c r="A520" s="70" t="s">
        <v>2291</v>
      </c>
      <c r="B520" s="70">
        <v>314</v>
      </c>
      <c r="C520" s="70">
        <v>8</v>
      </c>
      <c r="D520" s="70">
        <v>19</v>
      </c>
      <c r="E520" s="70">
        <v>2011</v>
      </c>
      <c r="F520" s="70" t="s">
        <v>178</v>
      </c>
      <c r="G520" s="1064" t="s">
        <v>1721</v>
      </c>
      <c r="H520" s="70" t="s">
        <v>1722</v>
      </c>
      <c r="I520" s="148"/>
      <c r="J520" s="71">
        <v>121.1083014395053</v>
      </c>
      <c r="K520" s="71">
        <v>10.64557515580035</v>
      </c>
      <c r="L520" s="71">
        <v>44.724821808991997</v>
      </c>
      <c r="M520" s="71">
        <v>127.3261038154703</v>
      </c>
      <c r="N520" s="71">
        <v>170.57815180193589</v>
      </c>
      <c r="O520" s="71">
        <v>72.018679095086952</v>
      </c>
      <c r="P520" s="71">
        <v>72.435524371671889</v>
      </c>
      <c r="Q520" s="71">
        <v>4.5667709953722202</v>
      </c>
      <c r="R520" s="71">
        <v>20.826999922449581</v>
      </c>
      <c r="S520" s="71">
        <v>7.3771212178102941</v>
      </c>
      <c r="T520" s="72"/>
      <c r="U520" s="71">
        <v>4545484</v>
      </c>
      <c r="V520" s="71">
        <v>3573</v>
      </c>
      <c r="W520" s="71">
        <v>896</v>
      </c>
      <c r="X520" s="71">
        <v>23889</v>
      </c>
      <c r="Y520" s="71">
        <v>26788</v>
      </c>
      <c r="Z520" s="71">
        <v>37371</v>
      </c>
      <c r="AA520" s="71">
        <v>14638</v>
      </c>
      <c r="AB520" s="71">
        <v>65075</v>
      </c>
      <c r="AC520" s="71">
        <v>3630974</v>
      </c>
      <c r="AD520" s="71">
        <v>7.3771212178102941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16.195</v>
      </c>
      <c r="BK520" s="71">
        <v>0</v>
      </c>
      <c r="BL520" s="71">
        <v>13.164</v>
      </c>
      <c r="BM520" s="71">
        <v>0</v>
      </c>
      <c r="BN520" s="72"/>
      <c r="BO520" s="71">
        <v>0</v>
      </c>
      <c r="BP520" s="71">
        <v>0</v>
      </c>
      <c r="BQ520" s="71">
        <v>2</v>
      </c>
      <c r="BR520" s="71">
        <v>0</v>
      </c>
      <c r="BS520" s="71">
        <v>4</v>
      </c>
      <c r="BT520" s="71">
        <v>0</v>
      </c>
      <c r="BU520"/>
      <c r="BV520" s="70">
        <v>29.359000000000002</v>
      </c>
      <c r="BW520" s="70">
        <v>0</v>
      </c>
      <c r="BX520" s="70">
        <v>0</v>
      </c>
      <c r="BY520" s="70">
        <v>0</v>
      </c>
      <c r="BZ520" s="70">
        <v>0</v>
      </c>
      <c r="CA520" s="70">
        <v>0</v>
      </c>
      <c r="CB520" s="70">
        <v>0</v>
      </c>
      <c r="CC520" s="70">
        <v>0</v>
      </c>
      <c r="CD520" s="70">
        <v>0</v>
      </c>
    </row>
    <row r="521" spans="1:82">
      <c r="A521" s="70" t="s">
        <v>2292</v>
      </c>
      <c r="B521" s="70">
        <v>315</v>
      </c>
      <c r="C521" s="70">
        <v>9</v>
      </c>
      <c r="D521" s="70">
        <v>19</v>
      </c>
      <c r="E521" s="70">
        <v>2012</v>
      </c>
      <c r="F521" s="70" t="s">
        <v>179</v>
      </c>
      <c r="G521" s="1064" t="s">
        <v>1721</v>
      </c>
      <c r="H521" s="70" t="s">
        <v>1722</v>
      </c>
      <c r="I521" s="148"/>
      <c r="J521" s="71">
        <v>152.703413273314</v>
      </c>
      <c r="K521" s="71">
        <v>11.707766987950819</v>
      </c>
      <c r="L521" s="71">
        <v>43.582325126779757</v>
      </c>
      <c r="M521" s="71">
        <v>138.06751213667721</v>
      </c>
      <c r="N521" s="71">
        <v>171.3743129305559</v>
      </c>
      <c r="O521" s="71">
        <v>72.327631931981969</v>
      </c>
      <c r="P521" s="71">
        <v>72.320125725603802</v>
      </c>
      <c r="Q521" s="71">
        <v>4.9196169061817301</v>
      </c>
      <c r="R521" s="71">
        <v>21.930642108561539</v>
      </c>
      <c r="S521" s="71">
        <v>6.5695771583103806</v>
      </c>
      <c r="T521" s="72"/>
      <c r="U521" s="71">
        <v>5074092</v>
      </c>
      <c r="V521" s="71">
        <v>3573</v>
      </c>
      <c r="W521" s="71">
        <v>896</v>
      </c>
      <c r="X521" s="71">
        <v>23889</v>
      </c>
      <c r="Y521" s="71">
        <v>26866</v>
      </c>
      <c r="Z521" s="71">
        <v>37829</v>
      </c>
      <c r="AA521" s="71">
        <v>14532</v>
      </c>
      <c r="AB521" s="71">
        <v>64523</v>
      </c>
      <c r="AC521" s="71">
        <v>3724354</v>
      </c>
      <c r="AD521" s="71">
        <v>6.5695771583103806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18.129000000000001</v>
      </c>
      <c r="BK521" s="71">
        <v>0</v>
      </c>
      <c r="BL521" s="71">
        <v>32.01</v>
      </c>
      <c r="BM521" s="71">
        <v>0</v>
      </c>
      <c r="BN521" s="72"/>
      <c r="BO521" s="71">
        <v>0</v>
      </c>
      <c r="BP521" s="71">
        <v>0</v>
      </c>
      <c r="BQ521" s="71">
        <v>2</v>
      </c>
      <c r="BR521" s="71">
        <v>0</v>
      </c>
      <c r="BS521" s="71">
        <v>5</v>
      </c>
      <c r="BT521" s="71">
        <v>0</v>
      </c>
      <c r="BU521"/>
      <c r="BV521" s="70">
        <v>33.579000000000001</v>
      </c>
      <c r="BW521" s="70">
        <v>0</v>
      </c>
      <c r="BX521" s="70">
        <v>16.559999999999999</v>
      </c>
      <c r="BY521" s="70">
        <v>0</v>
      </c>
      <c r="BZ521" s="70">
        <v>0</v>
      </c>
      <c r="CA521" s="70">
        <v>0</v>
      </c>
      <c r="CB521" s="70">
        <v>0</v>
      </c>
      <c r="CC521" s="70">
        <v>0</v>
      </c>
      <c r="CD521" s="70">
        <v>0</v>
      </c>
    </row>
    <row r="522" spans="1:82">
      <c r="A522" s="70" t="s">
        <v>2293</v>
      </c>
      <c r="B522" s="70">
        <v>316</v>
      </c>
      <c r="C522" s="70">
        <v>10</v>
      </c>
      <c r="D522" s="70">
        <v>19</v>
      </c>
      <c r="E522" s="70">
        <v>2013</v>
      </c>
      <c r="F522" s="70" t="s">
        <v>180</v>
      </c>
      <c r="G522" s="70" t="s">
        <v>1721</v>
      </c>
      <c r="H522" s="70" t="s">
        <v>1722</v>
      </c>
      <c r="I522" s="148"/>
      <c r="J522" s="71">
        <v>153.1071005668658</v>
      </c>
      <c r="K522" s="71">
        <v>10.819721104435279</v>
      </c>
      <c r="L522" s="71">
        <v>37.615966187913067</v>
      </c>
      <c r="M522" s="71">
        <v>128.68935295183809</v>
      </c>
      <c r="N522" s="71">
        <v>170.16467188643389</v>
      </c>
      <c r="O522" s="71">
        <v>70.081929642124493</v>
      </c>
      <c r="P522" s="71">
        <v>72.013166269095763</v>
      </c>
      <c r="Q522" s="71">
        <v>5.00548046788108</v>
      </c>
      <c r="R522" s="71">
        <v>10.730509625994101</v>
      </c>
      <c r="S522" s="71">
        <v>8.8543996718709739</v>
      </c>
      <c r="T522" s="72"/>
      <c r="U522" s="71">
        <v>5096152</v>
      </c>
      <c r="V522" s="71">
        <v>3573</v>
      </c>
      <c r="W522" s="71">
        <v>896</v>
      </c>
      <c r="X522" s="71">
        <v>23889</v>
      </c>
      <c r="Y522" s="71">
        <v>27164</v>
      </c>
      <c r="Z522" s="71">
        <v>38291</v>
      </c>
      <c r="AA522" s="71">
        <v>14416</v>
      </c>
      <c r="AB522" s="71">
        <v>64708</v>
      </c>
      <c r="AC522" s="71">
        <v>1778816</v>
      </c>
      <c r="AD522" s="71">
        <v>8.8543996718709739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18.597000000000001</v>
      </c>
      <c r="BK522" s="71">
        <v>0</v>
      </c>
      <c r="BL522" s="71">
        <v>27.144000000000002</v>
      </c>
      <c r="BM522" s="71">
        <v>0</v>
      </c>
      <c r="BN522" s="72"/>
      <c r="BO522" s="71">
        <v>0</v>
      </c>
      <c r="BP522" s="71">
        <v>0</v>
      </c>
      <c r="BQ522" s="71">
        <v>2</v>
      </c>
      <c r="BR522" s="71">
        <v>0</v>
      </c>
      <c r="BS522" s="71">
        <v>3</v>
      </c>
      <c r="BT522" s="71">
        <v>0</v>
      </c>
      <c r="BU522"/>
      <c r="BV522" s="70">
        <v>29.635000000000002</v>
      </c>
      <c r="BW522" s="70">
        <v>0</v>
      </c>
      <c r="BX522" s="70">
        <v>16.106000000000002</v>
      </c>
      <c r="BY522" s="70">
        <v>0</v>
      </c>
      <c r="BZ522" s="70">
        <v>0</v>
      </c>
      <c r="CA522" s="70">
        <v>0</v>
      </c>
      <c r="CB522" s="70">
        <v>0</v>
      </c>
      <c r="CC522" s="70">
        <v>0</v>
      </c>
      <c r="CD522" s="70">
        <v>0</v>
      </c>
    </row>
    <row r="523" spans="1:82">
      <c r="A523" s="70" t="s">
        <v>2294</v>
      </c>
      <c r="B523" s="70">
        <v>317</v>
      </c>
      <c r="C523" s="70">
        <v>11</v>
      </c>
      <c r="D523" s="70">
        <v>19</v>
      </c>
      <c r="E523" s="70">
        <v>2014</v>
      </c>
      <c r="F523" s="70" t="s">
        <v>181</v>
      </c>
      <c r="G523" s="70" t="s">
        <v>1721</v>
      </c>
      <c r="H523" s="70" t="s">
        <v>1722</v>
      </c>
      <c r="I523" s="148"/>
      <c r="J523" s="71">
        <v>142.50268075088081</v>
      </c>
      <c r="K523" s="71">
        <v>10.881971478922409</v>
      </c>
      <c r="L523" s="71">
        <v>42.811840748875547</v>
      </c>
      <c r="M523" s="71">
        <v>121.2484106425555</v>
      </c>
      <c r="N523" s="71">
        <v>163.37268490195461</v>
      </c>
      <c r="O523" s="71">
        <v>66.931471450343125</v>
      </c>
      <c r="P523" s="71">
        <v>72.176583888398497</v>
      </c>
      <c r="Q523" s="71">
        <v>4.7529573514461898</v>
      </c>
      <c r="R523" s="71">
        <v>11.63201289422706</v>
      </c>
      <c r="S523" s="71">
        <v>7.3850904373054558</v>
      </c>
      <c r="T523" s="72"/>
      <c r="U523" s="71">
        <v>5590165</v>
      </c>
      <c r="V523" s="71">
        <v>3265</v>
      </c>
      <c r="W523" s="71">
        <v>842</v>
      </c>
      <c r="X523" s="71">
        <v>22007</v>
      </c>
      <c r="Y523" s="71">
        <v>27174</v>
      </c>
      <c r="Z523" s="71">
        <v>38516</v>
      </c>
      <c r="AA523" s="71">
        <v>14374</v>
      </c>
      <c r="AB523" s="71">
        <v>64041</v>
      </c>
      <c r="AC523" s="71">
        <v>1934323</v>
      </c>
      <c r="AD523" s="71">
        <v>7.3850904373054558</v>
      </c>
      <c r="AE523" s="72"/>
      <c r="AF523" s="71"/>
      <c r="AG523" s="71"/>
      <c r="AH523" s="71"/>
      <c r="AI523" s="71"/>
      <c r="AJ523" s="71"/>
      <c r="AK523" s="71"/>
      <c r="AL523" s="71"/>
      <c r="AM523" s="71"/>
      <c r="AN523" s="71"/>
      <c r="AO523" s="71"/>
      <c r="AP523" s="71"/>
      <c r="AQ523" s="72"/>
      <c r="AR523" s="71">
        <v>500</v>
      </c>
      <c r="AS523" s="71">
        <v>88</v>
      </c>
      <c r="AT523" s="71">
        <v>0</v>
      </c>
      <c r="AU523" s="71">
        <v>2</v>
      </c>
      <c r="AV523" s="71">
        <v>0</v>
      </c>
      <c r="AW523" s="71">
        <v>0</v>
      </c>
      <c r="AX523" s="71"/>
      <c r="AY523" s="72"/>
      <c r="AZ523" s="71">
        <v>2186.5</v>
      </c>
      <c r="BA523" s="71">
        <v>11286.2</v>
      </c>
      <c r="BB523" s="71">
        <v>0</v>
      </c>
      <c r="BC523" s="71">
        <v>201</v>
      </c>
      <c r="BD523" s="71">
        <v>0</v>
      </c>
      <c r="BE523" s="71">
        <v>0</v>
      </c>
      <c r="BF523" s="71"/>
      <c r="BG523" s="72"/>
      <c r="BH523" s="71">
        <v>0</v>
      </c>
      <c r="BI523" s="71">
        <v>0</v>
      </c>
      <c r="BJ523" s="71">
        <v>17.853000000000002</v>
      </c>
      <c r="BK523" s="71">
        <v>0</v>
      </c>
      <c r="BL523" s="71">
        <v>13.524000000000001</v>
      </c>
      <c r="BM523" s="71">
        <v>0</v>
      </c>
      <c r="BN523" s="72"/>
      <c r="BO523" s="71">
        <v>0</v>
      </c>
      <c r="BP523" s="71">
        <v>0</v>
      </c>
      <c r="BQ523" s="71">
        <v>2</v>
      </c>
      <c r="BR523" s="71">
        <v>0</v>
      </c>
      <c r="BS523" s="71">
        <v>3</v>
      </c>
      <c r="BT523" s="71">
        <v>0</v>
      </c>
      <c r="BU523"/>
      <c r="BV523" s="70">
        <v>31.376999999999999</v>
      </c>
      <c r="BW523" s="70">
        <v>0</v>
      </c>
      <c r="BX523" s="70">
        <v>0</v>
      </c>
      <c r="BY523" s="70">
        <v>0</v>
      </c>
      <c r="BZ523" s="70">
        <v>0</v>
      </c>
      <c r="CA523" s="70">
        <v>0</v>
      </c>
      <c r="CB523" s="70">
        <v>0</v>
      </c>
      <c r="CC523" s="70">
        <v>0</v>
      </c>
      <c r="CD523" s="70">
        <v>0</v>
      </c>
    </row>
    <row r="524" spans="1:82">
      <c r="A524" s="70" t="s">
        <v>2295</v>
      </c>
      <c r="B524" s="70">
        <v>318</v>
      </c>
      <c r="C524" s="70">
        <v>12</v>
      </c>
      <c r="D524" s="70">
        <v>19</v>
      </c>
      <c r="E524" s="70">
        <v>2015</v>
      </c>
      <c r="F524" s="70" t="s">
        <v>182</v>
      </c>
      <c r="G524" s="70" t="s">
        <v>1721</v>
      </c>
      <c r="H524" s="70" t="s">
        <v>1722</v>
      </c>
      <c r="I524" s="148"/>
      <c r="J524" s="71">
        <v>139.4026769228023</v>
      </c>
      <c r="K524" s="71">
        <v>10.48460820123174</v>
      </c>
      <c r="L524" s="71">
        <v>37.840694779267871</v>
      </c>
      <c r="M524" s="71">
        <v>104.95791810916781</v>
      </c>
      <c r="N524" s="71">
        <v>151.7681797092099</v>
      </c>
      <c r="O524" s="71">
        <v>66.505175382835958</v>
      </c>
      <c r="P524" s="71">
        <v>71.922039242870767</v>
      </c>
      <c r="Q524" s="71">
        <v>4.6094644482283798</v>
      </c>
      <c r="R524" s="71">
        <v>12.717101509775016</v>
      </c>
      <c r="S524" s="71">
        <v>8.7452275299909346</v>
      </c>
      <c r="T524" s="72"/>
      <c r="U524" s="71">
        <v>5460310</v>
      </c>
      <c r="V524" s="71">
        <v>3265</v>
      </c>
      <c r="W524" s="71">
        <v>842</v>
      </c>
      <c r="X524" s="71">
        <v>22007</v>
      </c>
      <c r="Y524" s="71">
        <v>27251</v>
      </c>
      <c r="Z524" s="71">
        <v>38639</v>
      </c>
      <c r="AA524" s="71">
        <v>14312</v>
      </c>
      <c r="AB524" s="71">
        <v>63444</v>
      </c>
      <c r="AC524" s="71">
        <v>2173781</v>
      </c>
      <c r="AD524" s="71">
        <v>8.7452275299909346</v>
      </c>
      <c r="AE524" s="72"/>
      <c r="AF524" s="71">
        <v>76353022.856373042</v>
      </c>
      <c r="AG524" s="71">
        <v>8176328.3323949939</v>
      </c>
      <c r="AH524" s="71">
        <v>5693995.3227419229</v>
      </c>
      <c r="AI524" s="71">
        <v>134381728.10220021</v>
      </c>
      <c r="AJ524" s="71">
        <v>144956964.82854101</v>
      </c>
      <c r="AK524" s="71">
        <v>0</v>
      </c>
      <c r="AL524" s="71">
        <v>0</v>
      </c>
      <c r="AM524" s="71">
        <v>8694734.0624296274</v>
      </c>
      <c r="AN524" s="71">
        <v>0</v>
      </c>
      <c r="AO524" s="71">
        <v>0</v>
      </c>
      <c r="AP524" s="71">
        <v>378256773.50468081</v>
      </c>
      <c r="AQ524" s="72"/>
      <c r="AR524" s="71">
        <v>579</v>
      </c>
      <c r="AS524" s="71">
        <v>140</v>
      </c>
      <c r="AT524" s="71">
        <v>0</v>
      </c>
      <c r="AU524" s="71">
        <v>2</v>
      </c>
      <c r="AV524" s="71">
        <v>0</v>
      </c>
      <c r="AW524" s="71">
        <v>0</v>
      </c>
      <c r="AX524" s="71"/>
      <c r="AY524" s="72"/>
      <c r="AZ524" s="71">
        <v>2588</v>
      </c>
      <c r="BA524" s="71">
        <v>17080.900000000001</v>
      </c>
      <c r="BB524" s="71">
        <v>0</v>
      </c>
      <c r="BC524" s="71">
        <v>201</v>
      </c>
      <c r="BD524" s="71">
        <v>0</v>
      </c>
      <c r="BE524" s="71">
        <v>0</v>
      </c>
      <c r="BF524" s="71"/>
      <c r="BG524" s="72"/>
      <c r="BH524" s="71">
        <v>0</v>
      </c>
      <c r="BI524" s="71">
        <v>0</v>
      </c>
      <c r="BJ524" s="71">
        <v>18.344000000000001</v>
      </c>
      <c r="BK524" s="71">
        <v>0</v>
      </c>
      <c r="BL524" s="71">
        <v>29.772000000000002</v>
      </c>
      <c r="BM524" s="71">
        <v>0</v>
      </c>
      <c r="BN524" s="72"/>
      <c r="BO524" s="71">
        <v>0</v>
      </c>
      <c r="BP524" s="71">
        <v>0</v>
      </c>
      <c r="BQ524" s="71">
        <v>2</v>
      </c>
      <c r="BR524" s="71">
        <v>0</v>
      </c>
      <c r="BS524" s="71">
        <v>4</v>
      </c>
      <c r="BT524" s="71">
        <v>0</v>
      </c>
      <c r="BU524"/>
      <c r="BV524" s="70">
        <v>31.812999999999999</v>
      </c>
      <c r="BW524" s="70">
        <v>0</v>
      </c>
      <c r="BX524" s="70">
        <v>16.303000000000001</v>
      </c>
      <c r="BY524" s="70">
        <v>0</v>
      </c>
      <c r="BZ524" s="70">
        <v>0</v>
      </c>
      <c r="CA524" s="70">
        <v>0</v>
      </c>
      <c r="CB524" s="70">
        <v>0</v>
      </c>
      <c r="CC524" s="70">
        <v>0</v>
      </c>
      <c r="CD524" s="70">
        <v>0</v>
      </c>
    </row>
    <row r="525" spans="1:82">
      <c r="A525" s="70" t="s">
        <v>2296</v>
      </c>
      <c r="B525" s="70">
        <v>319</v>
      </c>
      <c r="C525" s="70">
        <v>13</v>
      </c>
      <c r="D525" s="70">
        <v>19</v>
      </c>
      <c r="E525" s="70">
        <v>2016</v>
      </c>
      <c r="F525" s="70" t="s">
        <v>155</v>
      </c>
      <c r="G525" s="70" t="s">
        <v>1721</v>
      </c>
      <c r="H525" s="70" t="s">
        <v>1722</v>
      </c>
      <c r="I525" s="148"/>
      <c r="J525" s="71">
        <v>143.42182366479429</v>
      </c>
      <c r="K525" s="71">
        <v>9.6505866880134761</v>
      </c>
      <c r="L525" s="71">
        <v>47.019477207477649</v>
      </c>
      <c r="M525" s="71">
        <v>98.760929647777886</v>
      </c>
      <c r="N525" s="71">
        <v>165.49264236266777</v>
      </c>
      <c r="O525" s="71">
        <v>66.205958258136064</v>
      </c>
      <c r="P525" s="71">
        <v>73.449299477195865</v>
      </c>
      <c r="Q525" s="71">
        <v>4.4468512094625279</v>
      </c>
      <c r="R525" s="71">
        <v>10.072644898901485</v>
      </c>
      <c r="S525" s="71">
        <v>8.4514443327878741</v>
      </c>
      <c r="T525" s="72"/>
      <c r="U525" s="71">
        <v>6430372</v>
      </c>
      <c r="V525" s="71">
        <v>3265</v>
      </c>
      <c r="W525" s="71">
        <v>842</v>
      </c>
      <c r="X525" s="71">
        <v>22007</v>
      </c>
      <c r="Y525" s="71">
        <v>27395</v>
      </c>
      <c r="Z525" s="71">
        <v>38938</v>
      </c>
      <c r="AA525" s="71">
        <v>15117</v>
      </c>
      <c r="AB525" s="71">
        <v>62958</v>
      </c>
      <c r="AC525" s="71">
        <v>1720308.5988532871</v>
      </c>
      <c r="AD525" s="71">
        <v>8.4514443327878741</v>
      </c>
      <c r="AE525" s="72"/>
      <c r="AF525" s="71">
        <v>78635132.967487007</v>
      </c>
      <c r="AG525" s="71">
        <v>7663526.1278433502</v>
      </c>
      <c r="AH525" s="71">
        <v>5216571.8435146697</v>
      </c>
      <c r="AI525" s="71">
        <v>137204775.0899756</v>
      </c>
      <c r="AJ525" s="71">
        <v>147461142.27711159</v>
      </c>
      <c r="AK525" s="71">
        <v>0</v>
      </c>
      <c r="AL525" s="71">
        <v>0</v>
      </c>
      <c r="AM525" s="71">
        <v>8634833.0113939159</v>
      </c>
      <c r="AN525" s="71">
        <v>0</v>
      </c>
      <c r="AO525" s="71">
        <v>0</v>
      </c>
      <c r="AP525" s="71">
        <v>384815981.31732613</v>
      </c>
      <c r="AQ525" s="72"/>
      <c r="AR525" s="71">
        <v>657</v>
      </c>
      <c r="AS525" s="71">
        <v>166</v>
      </c>
      <c r="AT525" s="71">
        <v>0</v>
      </c>
      <c r="AU525" s="71">
        <v>2</v>
      </c>
      <c r="AV525" s="71">
        <v>0</v>
      </c>
      <c r="AW525" s="71">
        <v>0</v>
      </c>
      <c r="AX525" s="71"/>
      <c r="AY525" s="72"/>
      <c r="AZ525" s="71">
        <v>3032.5</v>
      </c>
      <c r="BA525" s="71">
        <v>19844.400000000001</v>
      </c>
      <c r="BB525" s="71">
        <v>0</v>
      </c>
      <c r="BC525" s="71">
        <v>201</v>
      </c>
      <c r="BD525" s="71">
        <v>0</v>
      </c>
      <c r="BE525" s="71">
        <v>0</v>
      </c>
      <c r="BF525" s="71"/>
      <c r="BG525" s="72"/>
      <c r="BH525" s="71">
        <v>0</v>
      </c>
      <c r="BI525" s="71">
        <v>0</v>
      </c>
      <c r="BJ525" s="71">
        <v>18.835000000000001</v>
      </c>
      <c r="BK525" s="71">
        <v>0</v>
      </c>
      <c r="BL525" s="71">
        <v>28.820999999999998</v>
      </c>
      <c r="BM525" s="71">
        <v>0</v>
      </c>
      <c r="BN525" s="72"/>
      <c r="BO525" s="71">
        <v>0</v>
      </c>
      <c r="BP525" s="71">
        <v>0</v>
      </c>
      <c r="BQ525" s="71">
        <v>2</v>
      </c>
      <c r="BR525" s="71">
        <v>0</v>
      </c>
      <c r="BS525" s="71">
        <v>4</v>
      </c>
      <c r="BT525" s="71">
        <v>0</v>
      </c>
      <c r="BU525"/>
      <c r="BV525" s="70">
        <v>32.128999999999998</v>
      </c>
      <c r="BW525" s="70">
        <v>0</v>
      </c>
      <c r="BX525" s="70">
        <v>15.526999999999999</v>
      </c>
      <c r="BY525" s="70">
        <v>0</v>
      </c>
      <c r="BZ525" s="70">
        <v>0</v>
      </c>
      <c r="CA525" s="70">
        <v>0</v>
      </c>
      <c r="CB525" s="70">
        <v>0</v>
      </c>
      <c r="CC525" s="70">
        <v>0</v>
      </c>
      <c r="CD525" s="70">
        <v>0</v>
      </c>
    </row>
    <row r="526" spans="1:82">
      <c r="A526" s="70" t="s">
        <v>2297</v>
      </c>
      <c r="B526" s="70">
        <v>320</v>
      </c>
      <c r="C526" s="70">
        <v>14</v>
      </c>
      <c r="D526" s="70">
        <v>19</v>
      </c>
      <c r="E526" s="70">
        <v>2017</v>
      </c>
      <c r="F526" s="70" t="s">
        <v>156</v>
      </c>
      <c r="G526" s="70" t="s">
        <v>1721</v>
      </c>
      <c r="H526" s="70" t="s">
        <v>1722</v>
      </c>
      <c r="I526" s="148"/>
      <c r="J526" s="71">
        <v>145.50859087940478</v>
      </c>
      <c r="K526" s="71">
        <v>10.56080080487328</v>
      </c>
      <c r="L526" s="71">
        <v>45.891584357086785</v>
      </c>
      <c r="M526" s="71">
        <v>88.065692836633019</v>
      </c>
      <c r="N526" s="71">
        <v>150.21311698371289</v>
      </c>
      <c r="O526" s="71">
        <v>65.786290833007939</v>
      </c>
      <c r="P526" s="71">
        <v>72.998508223801636</v>
      </c>
      <c r="Q526" s="71">
        <v>4.2549876860404199</v>
      </c>
      <c r="R526" s="71">
        <v>10.379644594720212</v>
      </c>
      <c r="S526" s="71">
        <v>8.2389322934070517</v>
      </c>
      <c r="T526" s="72"/>
      <c r="U526" s="71">
        <v>6657992.9999999991</v>
      </c>
      <c r="V526" s="71">
        <v>3265</v>
      </c>
      <c r="W526" s="71">
        <v>842</v>
      </c>
      <c r="X526" s="71">
        <v>22007</v>
      </c>
      <c r="Y526" s="71">
        <v>27473</v>
      </c>
      <c r="Z526" s="71">
        <v>39333</v>
      </c>
      <c r="AA526" s="71">
        <v>15120</v>
      </c>
      <c r="AB526" s="71">
        <v>62296</v>
      </c>
      <c r="AC526" s="71">
        <v>1807915.9999999991</v>
      </c>
      <c r="AD526" s="71">
        <v>8.2389322934070517</v>
      </c>
      <c r="AE526" s="72"/>
      <c r="AF526" s="71">
        <v>84766713.191557825</v>
      </c>
      <c r="AG526" s="71">
        <v>8213184.1501507945</v>
      </c>
      <c r="AH526" s="71">
        <v>7053323.8209295673</v>
      </c>
      <c r="AI526" s="71">
        <v>127667575.3739599</v>
      </c>
      <c r="AJ526" s="71">
        <v>149305848.6188263</v>
      </c>
      <c r="AK526" s="71">
        <v>0</v>
      </c>
      <c r="AL526" s="71">
        <v>0</v>
      </c>
      <c r="AM526" s="71">
        <v>8557407.2920005303</v>
      </c>
      <c r="AN526" s="71">
        <v>0</v>
      </c>
      <c r="AO526" s="71">
        <v>0</v>
      </c>
      <c r="AP526" s="71">
        <v>385564052.44742489</v>
      </c>
      <c r="AQ526" s="72"/>
      <c r="AR526" s="71">
        <v>701</v>
      </c>
      <c r="AS526" s="71">
        <v>181</v>
      </c>
      <c r="AT526" s="71">
        <v>0</v>
      </c>
      <c r="AU526" s="71">
        <v>2</v>
      </c>
      <c r="AV526" s="71">
        <v>0</v>
      </c>
      <c r="AW526" s="71">
        <v>0</v>
      </c>
      <c r="AX526" s="71"/>
      <c r="AY526" s="72"/>
      <c r="AZ526" s="71">
        <v>3279.4</v>
      </c>
      <c r="BA526" s="71">
        <v>20584.599999999999</v>
      </c>
      <c r="BB526" s="71">
        <v>0</v>
      </c>
      <c r="BC526" s="71">
        <v>201</v>
      </c>
      <c r="BD526" s="71">
        <v>0</v>
      </c>
      <c r="BE526" s="71">
        <v>0</v>
      </c>
      <c r="BF526" s="71"/>
      <c r="BG526" s="72"/>
      <c r="BH526" s="71">
        <v>0</v>
      </c>
      <c r="BI526" s="71">
        <v>0</v>
      </c>
      <c r="BJ526" s="71">
        <v>17.802</v>
      </c>
      <c r="BK526" s="71">
        <v>0</v>
      </c>
      <c r="BL526" s="71">
        <v>29.802</v>
      </c>
      <c r="BM526" s="71">
        <v>0</v>
      </c>
      <c r="BN526" s="72"/>
      <c r="BO526" s="71">
        <v>0</v>
      </c>
      <c r="BP526" s="71">
        <v>0</v>
      </c>
      <c r="BQ526" s="71">
        <v>2</v>
      </c>
      <c r="BR526" s="71">
        <v>0</v>
      </c>
      <c r="BS526" s="71">
        <v>4</v>
      </c>
      <c r="BT526" s="71">
        <v>0</v>
      </c>
      <c r="BU526"/>
      <c r="BV526" s="70">
        <v>32.048000000000002</v>
      </c>
      <c r="BW526" s="70">
        <v>0</v>
      </c>
      <c r="BX526" s="70">
        <v>15.555999999999999</v>
      </c>
      <c r="BY526" s="70">
        <v>0</v>
      </c>
      <c r="BZ526" s="70">
        <v>0</v>
      </c>
      <c r="CA526" s="70">
        <v>0</v>
      </c>
      <c r="CB526" s="70">
        <v>0</v>
      </c>
      <c r="CC526" s="70">
        <v>0</v>
      </c>
      <c r="CD526" s="70">
        <v>0</v>
      </c>
    </row>
    <row r="527" spans="1:82">
      <c r="A527" s="70" t="s">
        <v>2298</v>
      </c>
      <c r="B527" s="70">
        <v>321</v>
      </c>
      <c r="C527" s="70">
        <v>15</v>
      </c>
      <c r="D527" s="70">
        <v>19</v>
      </c>
      <c r="E527" s="70">
        <v>2018</v>
      </c>
      <c r="F527" s="70" t="s">
        <v>183</v>
      </c>
      <c r="G527" s="70" t="s">
        <v>1721</v>
      </c>
      <c r="H527" s="70" t="s">
        <v>1722</v>
      </c>
      <c r="I527" s="148"/>
      <c r="J527" s="71">
        <v>157.47715073955331</v>
      </c>
      <c r="K527" s="71">
        <v>9.8550169842768067</v>
      </c>
      <c r="L527" s="71">
        <v>42.350623920010548</v>
      </c>
      <c r="M527" s="71">
        <v>95.471046909421901</v>
      </c>
      <c r="N527" s="71">
        <v>145.93234444100128</v>
      </c>
      <c r="O527" s="71">
        <v>64.589696966736483</v>
      </c>
      <c r="P527" s="71">
        <v>72.635135019041073</v>
      </c>
      <c r="Q527" s="71">
        <v>3.9116748937257499</v>
      </c>
      <c r="R527" s="71">
        <v>10.179383753874305</v>
      </c>
      <c r="S527" s="71">
        <v>6.4651688131426575</v>
      </c>
      <c r="T527" s="72"/>
      <c r="U527" s="71">
        <v>6694521.0000000009</v>
      </c>
      <c r="V527" s="71">
        <v>3265</v>
      </c>
      <c r="W527" s="71">
        <v>842</v>
      </c>
      <c r="X527" s="71">
        <v>22007</v>
      </c>
      <c r="Y527" s="71">
        <v>27573</v>
      </c>
      <c r="Z527" s="71">
        <v>39357</v>
      </c>
      <c r="AA527" s="71">
        <v>15196</v>
      </c>
      <c r="AB527" s="71">
        <v>61717</v>
      </c>
      <c r="AC527" s="71">
        <v>1766086</v>
      </c>
      <c r="AD527" s="71">
        <v>6.4651688131426566</v>
      </c>
      <c r="AE527" s="72"/>
      <c r="AF527" s="71">
        <v>91159018.590637073</v>
      </c>
      <c r="AG527" s="71">
        <v>7529625.0526494794</v>
      </c>
      <c r="AH527" s="71">
        <v>6712580.4001691015</v>
      </c>
      <c r="AI527" s="71">
        <v>135085488.83210769</v>
      </c>
      <c r="AJ527" s="71">
        <v>136131426.13399249</v>
      </c>
      <c r="AK527" s="71">
        <v>0</v>
      </c>
      <c r="AL527" s="71">
        <v>0</v>
      </c>
      <c r="AM527" s="71">
        <v>8495413.5997908339</v>
      </c>
      <c r="AN527" s="71">
        <v>0</v>
      </c>
      <c r="AO527" s="71">
        <v>0</v>
      </c>
      <c r="AP527" s="71">
        <v>385113552.60934663</v>
      </c>
      <c r="AQ527" s="72"/>
      <c r="AR527" s="71">
        <v>748</v>
      </c>
      <c r="AS527" s="71">
        <v>201</v>
      </c>
      <c r="AT527" s="71">
        <v>1</v>
      </c>
      <c r="AU527" s="71">
        <v>2</v>
      </c>
      <c r="AV527" s="71">
        <v>0</v>
      </c>
      <c r="AW527" s="71">
        <v>0</v>
      </c>
      <c r="AX527" s="71"/>
      <c r="AY527" s="72"/>
      <c r="AZ527" s="71">
        <v>3596</v>
      </c>
      <c r="BA527" s="71">
        <v>25002</v>
      </c>
      <c r="BB527" s="71">
        <v>20</v>
      </c>
      <c r="BC527" s="71">
        <v>201</v>
      </c>
      <c r="BD527" s="71">
        <v>0</v>
      </c>
      <c r="BE527" s="71">
        <v>0</v>
      </c>
      <c r="BF527" s="71"/>
      <c r="BG527" s="72"/>
      <c r="BH527" s="71">
        <v>0</v>
      </c>
      <c r="BI527" s="71">
        <v>0</v>
      </c>
      <c r="BJ527" s="71">
        <v>17.445</v>
      </c>
      <c r="BK527" s="71">
        <v>0</v>
      </c>
      <c r="BL527" s="71">
        <v>29.533999999999999</v>
      </c>
      <c r="BM527" s="71">
        <v>0</v>
      </c>
      <c r="BN527" s="72"/>
      <c r="BO527" s="71">
        <v>0</v>
      </c>
      <c r="BP527" s="71">
        <v>0</v>
      </c>
      <c r="BQ527" s="71">
        <v>2</v>
      </c>
      <c r="BR527" s="71">
        <v>0</v>
      </c>
      <c r="BS527" s="71">
        <v>4</v>
      </c>
      <c r="BT527" s="71">
        <v>0</v>
      </c>
      <c r="BU527"/>
      <c r="BV527" s="70">
        <v>31.422999999999998</v>
      </c>
      <c r="BW527" s="70">
        <v>0</v>
      </c>
      <c r="BX527" s="70">
        <v>15.555999999999999</v>
      </c>
      <c r="BY527" s="70">
        <v>0</v>
      </c>
      <c r="BZ527" s="70">
        <v>0</v>
      </c>
      <c r="CA527" s="70">
        <v>0</v>
      </c>
      <c r="CB527" s="70">
        <v>0</v>
      </c>
      <c r="CC527" s="70">
        <v>0</v>
      </c>
      <c r="CD527" s="70">
        <v>0</v>
      </c>
    </row>
    <row r="528" spans="1:82">
      <c r="A528" s="70" t="s">
        <v>2299</v>
      </c>
      <c r="B528" s="70">
        <v>322</v>
      </c>
      <c r="C528" s="70">
        <v>16</v>
      </c>
      <c r="D528" s="70">
        <v>19</v>
      </c>
      <c r="E528" s="70">
        <v>2019</v>
      </c>
      <c r="F528" s="70" t="s">
        <v>158</v>
      </c>
      <c r="G528" s="70" t="s">
        <v>1721</v>
      </c>
      <c r="H528" s="70" t="s">
        <v>1722</v>
      </c>
      <c r="I528" s="148"/>
      <c r="J528" s="71">
        <v>156.07398919450497</v>
      </c>
      <c r="K528" s="71">
        <v>8.7451857808003091</v>
      </c>
      <c r="L528" s="71">
        <v>42.792976403115482</v>
      </c>
      <c r="M528" s="71">
        <v>88.409604793087084</v>
      </c>
      <c r="N528" s="71">
        <v>143.96719038424192</v>
      </c>
      <c r="O528" s="71">
        <v>62.635467284836025</v>
      </c>
      <c r="P528" s="71">
        <v>68.752256119560371</v>
      </c>
      <c r="Q528" s="71">
        <v>3.76845797689188</v>
      </c>
      <c r="R528" s="71">
        <v>9.5221098381805351</v>
      </c>
      <c r="S528" s="71">
        <v>6.9150876858186585</v>
      </c>
      <c r="T528" s="72"/>
      <c r="U528" s="71">
        <v>6665150</v>
      </c>
      <c r="V528" s="71">
        <v>3265</v>
      </c>
      <c r="W528" s="71">
        <v>842</v>
      </c>
      <c r="X528" s="71">
        <v>22007</v>
      </c>
      <c r="Y528" s="71">
        <v>27690</v>
      </c>
      <c r="Z528" s="71">
        <v>39214</v>
      </c>
      <c r="AA528" s="71">
        <v>14276</v>
      </c>
      <c r="AB528" s="71">
        <v>61067</v>
      </c>
      <c r="AC528" s="71">
        <v>1679110</v>
      </c>
      <c r="AD528" s="71">
        <v>6.9150876858186594</v>
      </c>
      <c r="AE528" s="72"/>
      <c r="AF528" s="71">
        <v>88012768.390581697</v>
      </c>
      <c r="AG528" s="71">
        <v>6595465.2660199003</v>
      </c>
      <c r="AH528" s="71">
        <v>7126720.2815203834</v>
      </c>
      <c r="AI528" s="71">
        <v>129056380.74747141</v>
      </c>
      <c r="AJ528" s="71">
        <v>139182014.4020341</v>
      </c>
      <c r="AK528" s="71">
        <v>0</v>
      </c>
      <c r="AL528" s="71">
        <v>0</v>
      </c>
      <c r="AM528" s="71">
        <v>8316865.687870129</v>
      </c>
      <c r="AN528" s="71">
        <v>0</v>
      </c>
      <c r="AO528" s="71">
        <v>0</v>
      </c>
      <c r="AP528" s="71">
        <v>378290214.77549762</v>
      </c>
      <c r="AQ528" s="72"/>
      <c r="AR528" s="71">
        <v>795</v>
      </c>
      <c r="AS528" s="71">
        <v>229</v>
      </c>
      <c r="AT528" s="71">
        <v>1</v>
      </c>
      <c r="AU528" s="71">
        <v>2</v>
      </c>
      <c r="AV528" s="71">
        <v>0</v>
      </c>
      <c r="AW528" s="71">
        <v>0</v>
      </c>
      <c r="AX528" s="71"/>
      <c r="AY528" s="72"/>
      <c r="AZ528" s="71">
        <v>3881.1000000000008</v>
      </c>
      <c r="BA528" s="71">
        <v>50800.800000000003</v>
      </c>
      <c r="BB528" s="71">
        <v>19.5</v>
      </c>
      <c r="BC528" s="71">
        <v>201</v>
      </c>
      <c r="BD528" s="71">
        <v>0</v>
      </c>
      <c r="BE528" s="71">
        <v>0</v>
      </c>
      <c r="BF528" s="71"/>
      <c r="BG528" s="72"/>
      <c r="BH528" s="71">
        <v>0</v>
      </c>
      <c r="BI528" s="71">
        <v>0</v>
      </c>
      <c r="BJ528" s="71">
        <v>17.509</v>
      </c>
      <c r="BK528" s="71">
        <v>0</v>
      </c>
      <c r="BL528" s="71">
        <v>29.47</v>
      </c>
      <c r="BM528" s="71">
        <v>0</v>
      </c>
      <c r="BN528" s="72"/>
      <c r="BO528" s="71">
        <v>0</v>
      </c>
      <c r="BP528" s="71">
        <v>0</v>
      </c>
      <c r="BQ528" s="71">
        <v>2</v>
      </c>
      <c r="BR528" s="71">
        <v>0</v>
      </c>
      <c r="BS528" s="71">
        <v>4</v>
      </c>
      <c r="BT528" s="71">
        <v>0</v>
      </c>
      <c r="BU528"/>
      <c r="BV528" s="70">
        <v>31.422999999999998</v>
      </c>
      <c r="BW528" s="70">
        <v>0</v>
      </c>
      <c r="BX528" s="70">
        <v>15.555999999999999</v>
      </c>
      <c r="BY528" s="70">
        <v>0</v>
      </c>
      <c r="BZ528" s="70">
        <v>0</v>
      </c>
      <c r="CA528" s="70">
        <v>0</v>
      </c>
      <c r="CB528" s="70">
        <v>0</v>
      </c>
      <c r="CC528" s="70">
        <v>0</v>
      </c>
      <c r="CD528" s="70">
        <v>0</v>
      </c>
    </row>
    <row r="529" spans="1:82">
      <c r="A529" s="70" t="s">
        <v>2300</v>
      </c>
      <c r="B529" s="70">
        <v>323</v>
      </c>
      <c r="C529" s="70">
        <v>17</v>
      </c>
      <c r="D529" s="70">
        <v>19</v>
      </c>
      <c r="E529" s="70">
        <v>2020</v>
      </c>
      <c r="F529" s="70" t="s">
        <v>159</v>
      </c>
      <c r="G529" s="70" t="s">
        <v>1721</v>
      </c>
      <c r="H529" s="70" t="s">
        <v>1722</v>
      </c>
      <c r="I529" s="148"/>
      <c r="J529" s="71">
        <v>121.1168908781585</v>
      </c>
      <c r="K529" s="71">
        <v>9.7454028422712629</v>
      </c>
      <c r="L529" s="71">
        <v>41.255282729705726</v>
      </c>
      <c r="M529" s="71">
        <v>78.611782501634082</v>
      </c>
      <c r="N529" s="71">
        <v>126.79860841006979</v>
      </c>
      <c r="O529" s="71">
        <v>54.838340693203328</v>
      </c>
      <c r="P529" s="71">
        <v>64.896933784082307</v>
      </c>
      <c r="Q529" s="71">
        <v>3.5579848535078198</v>
      </c>
      <c r="R529" s="71">
        <v>5.2248841848441474</v>
      </c>
      <c r="S529" s="71">
        <v>7.7020925386299064</v>
      </c>
      <c r="T529" s="72"/>
      <c r="U529" s="71">
        <v>6098861</v>
      </c>
      <c r="V529" s="71">
        <v>3249</v>
      </c>
      <c r="W529" s="71">
        <v>877</v>
      </c>
      <c r="X529" s="71">
        <v>21239</v>
      </c>
      <c r="Y529" s="71">
        <v>27871</v>
      </c>
      <c r="Z529" s="71">
        <v>39186</v>
      </c>
      <c r="AA529" s="71">
        <v>14323</v>
      </c>
      <c r="AB529" s="71">
        <v>60345</v>
      </c>
      <c r="AC529" s="71">
        <v>926213.99999999988</v>
      </c>
      <c r="AD529" s="71">
        <v>7.7020925386299064</v>
      </c>
      <c r="AE529" s="72"/>
      <c r="AF529" s="71">
        <v>71366959.66201885</v>
      </c>
      <c r="AG529" s="71">
        <v>7507965.1328348406</v>
      </c>
      <c r="AH529" s="71">
        <v>7193694.3016108675</v>
      </c>
      <c r="AI529" s="71">
        <v>120026816.22558564</v>
      </c>
      <c r="AJ529" s="71">
        <v>133972663.1035765</v>
      </c>
      <c r="AK529" s="71"/>
      <c r="AL529" s="71"/>
      <c r="AM529" s="71">
        <v>7875692.9469335433</v>
      </c>
      <c r="AN529" s="71"/>
      <c r="AO529" s="71"/>
      <c r="AP529" s="71">
        <v>347943791.37256026</v>
      </c>
      <c r="AQ529" s="72"/>
      <c r="AR529" s="71">
        <v>838</v>
      </c>
      <c r="AS529" s="71">
        <v>264</v>
      </c>
      <c r="AT529" s="71">
        <v>1</v>
      </c>
      <c r="AU529" s="71">
        <v>2</v>
      </c>
      <c r="AV529" s="71">
        <v>0</v>
      </c>
      <c r="AW529" s="71">
        <v>1</v>
      </c>
      <c r="AX529" s="71"/>
      <c r="AY529" s="72"/>
      <c r="AZ529" s="71">
        <v>4169.8000000000047</v>
      </c>
      <c r="BA529" s="71">
        <v>52483.999999999978</v>
      </c>
      <c r="BB529" s="71">
        <v>19.5</v>
      </c>
      <c r="BC529" s="71">
        <v>201</v>
      </c>
      <c r="BD529" s="71">
        <v>0</v>
      </c>
      <c r="BE529" s="71">
        <v>600</v>
      </c>
      <c r="BF529" s="71"/>
      <c r="BG529" s="72"/>
      <c r="BH529" s="71">
        <v>0</v>
      </c>
      <c r="BI529" s="71">
        <v>0</v>
      </c>
      <c r="BJ529" s="71">
        <v>18.183</v>
      </c>
      <c r="BK529" s="71">
        <v>0</v>
      </c>
      <c r="BL529" s="71">
        <v>29.692</v>
      </c>
      <c r="BM529" s="71">
        <v>0</v>
      </c>
      <c r="BN529" s="72"/>
      <c r="BO529" s="71">
        <v>0</v>
      </c>
      <c r="BP529" s="71">
        <v>0</v>
      </c>
      <c r="BQ529" s="71">
        <v>2</v>
      </c>
      <c r="BR529" s="71">
        <v>0</v>
      </c>
      <c r="BS529" s="71">
        <v>4</v>
      </c>
      <c r="BT529" s="71">
        <v>0</v>
      </c>
      <c r="BU529"/>
      <c r="BV529" s="70">
        <v>31.866</v>
      </c>
      <c r="BW529" s="70">
        <v>0</v>
      </c>
      <c r="BX529" s="70">
        <v>16.009</v>
      </c>
      <c r="BY529" s="70">
        <v>0</v>
      </c>
      <c r="BZ529" s="70">
        <v>0</v>
      </c>
      <c r="CA529" s="70">
        <v>0</v>
      </c>
      <c r="CB529" s="70">
        <v>0</v>
      </c>
      <c r="CC529" s="70">
        <v>0</v>
      </c>
      <c r="CD529" s="70">
        <v>0</v>
      </c>
    </row>
    <row r="530" spans="1:82">
      <c r="A530" s="70" t="s">
        <v>2301</v>
      </c>
      <c r="B530" s="70">
        <v>323</v>
      </c>
      <c r="C530" s="70">
        <v>18</v>
      </c>
      <c r="D530" s="70">
        <v>19</v>
      </c>
      <c r="E530" s="70">
        <v>2021</v>
      </c>
      <c r="F530" s="70" t="s">
        <v>160</v>
      </c>
      <c r="G530" s="70" t="s">
        <v>1721</v>
      </c>
      <c r="H530" s="70" t="s">
        <v>1722</v>
      </c>
      <c r="I530" s="148"/>
      <c r="J530" s="71">
        <v>131.40162014995295</v>
      </c>
      <c r="K530" s="71">
        <v>11.551055310427127</v>
      </c>
      <c r="L530" s="71">
        <v>32.907350745235455</v>
      </c>
      <c r="M530" s="71">
        <v>89.479283353438348</v>
      </c>
      <c r="N530" s="71">
        <v>128.64481143731007</v>
      </c>
      <c r="O530" s="71">
        <v>52.970953495309828</v>
      </c>
      <c r="P530" s="71">
        <v>66.911182583442425</v>
      </c>
      <c r="Q530" s="71">
        <v>3.4837251499754198</v>
      </c>
      <c r="R530" s="71">
        <v>6.1536711752357522</v>
      </c>
      <c r="S530" s="71">
        <v>6.7495987007154001</v>
      </c>
      <c r="T530" s="72"/>
      <c r="U530" s="71">
        <v>6107404</v>
      </c>
      <c r="V530" s="71">
        <v>3249</v>
      </c>
      <c r="W530" s="71">
        <v>877</v>
      </c>
      <c r="X530" s="71">
        <v>21239</v>
      </c>
      <c r="Y530" s="71">
        <v>27951</v>
      </c>
      <c r="Z530" s="71">
        <v>38974</v>
      </c>
      <c r="AA530" s="71">
        <v>14400</v>
      </c>
      <c r="AB530" s="71">
        <v>59666</v>
      </c>
      <c r="AC530" s="71">
        <v>1058261.9999999998</v>
      </c>
      <c r="AD530" s="71">
        <v>6.7495987007154001</v>
      </c>
      <c r="AE530" s="72"/>
      <c r="AF530" s="71">
        <v>77486171.606933519</v>
      </c>
      <c r="AG530" s="71">
        <v>8312964.8954942571</v>
      </c>
      <c r="AH530" s="71">
        <v>5520769.5177058941</v>
      </c>
      <c r="AI530" s="71">
        <v>134749893.33509198</v>
      </c>
      <c r="AJ530" s="71">
        <v>139169477.31815591</v>
      </c>
      <c r="AK530" s="71">
        <v>0</v>
      </c>
      <c r="AL530" s="71">
        <v>0</v>
      </c>
      <c r="AM530" s="71">
        <v>7831991.1299403692</v>
      </c>
      <c r="AN530" s="71">
        <v>0</v>
      </c>
      <c r="AO530" s="71">
        <v>0</v>
      </c>
      <c r="AP530" s="71">
        <v>373071267.80332196</v>
      </c>
      <c r="AQ530" s="72"/>
      <c r="AR530" s="71">
        <v>891</v>
      </c>
      <c r="AS530" s="71">
        <v>286</v>
      </c>
      <c r="AT530" s="71">
        <v>1</v>
      </c>
      <c r="AU530" s="71">
        <v>2</v>
      </c>
      <c r="AV530" s="71">
        <v>0</v>
      </c>
      <c r="AW530" s="71">
        <v>1</v>
      </c>
      <c r="AX530" s="71"/>
      <c r="AY530" s="72"/>
      <c r="AZ530" s="71">
        <v>4510.3000000000047</v>
      </c>
      <c r="BA530" s="71">
        <v>53556.499999999978</v>
      </c>
      <c r="BB530" s="71">
        <v>19.5</v>
      </c>
      <c r="BC530" s="71">
        <v>201</v>
      </c>
      <c r="BD530" s="71">
        <v>0</v>
      </c>
      <c r="BE530" s="71">
        <v>600</v>
      </c>
      <c r="BF530" s="71"/>
      <c r="BG530" s="72"/>
      <c r="BH530" s="71">
        <v>0</v>
      </c>
      <c r="BI530" s="71">
        <v>0</v>
      </c>
      <c r="BJ530" s="71">
        <v>16.085000000000001</v>
      </c>
      <c r="BK530" s="71">
        <v>0</v>
      </c>
      <c r="BL530" s="71">
        <v>22.489000000000001</v>
      </c>
      <c r="BM530" s="71">
        <v>0</v>
      </c>
      <c r="BN530" s="72"/>
      <c r="BO530" s="71">
        <v>0</v>
      </c>
      <c r="BP530" s="71">
        <v>0</v>
      </c>
      <c r="BQ530" s="71">
        <v>2</v>
      </c>
      <c r="BR530" s="71">
        <v>0</v>
      </c>
      <c r="BS530" s="71">
        <v>3</v>
      </c>
      <c r="BT530" s="71">
        <v>0</v>
      </c>
      <c r="BU530"/>
      <c r="BV530" s="70">
        <v>22.957000000000001</v>
      </c>
      <c r="BW530" s="70">
        <v>0</v>
      </c>
      <c r="BX530" s="70">
        <v>15.617000000000001</v>
      </c>
      <c r="BY530" s="70">
        <v>0</v>
      </c>
      <c r="BZ530" s="70">
        <v>0</v>
      </c>
      <c r="CA530" s="70">
        <v>0</v>
      </c>
      <c r="CB530" s="70">
        <v>0</v>
      </c>
      <c r="CC530" s="70">
        <v>0</v>
      </c>
      <c r="CD530" s="70">
        <v>0</v>
      </c>
    </row>
    <row r="531" spans="1:82">
      <c r="A531" s="70" t="s">
        <v>1723</v>
      </c>
      <c r="B531" s="70">
        <v>323</v>
      </c>
      <c r="C531" s="70">
        <v>19</v>
      </c>
      <c r="D531" s="70">
        <v>19</v>
      </c>
      <c r="E531" s="70">
        <v>2022</v>
      </c>
      <c r="F531" s="70" t="s">
        <v>161</v>
      </c>
      <c r="G531" s="70" t="s">
        <v>1721</v>
      </c>
      <c r="H531" s="70" t="s">
        <v>1722</v>
      </c>
      <c r="I531" s="148"/>
      <c r="J531" s="71">
        <v>114.75116718909128</v>
      </c>
      <c r="K531" s="71">
        <v>10.566076023996283</v>
      </c>
      <c r="L531" s="71">
        <v>33.238802325714623</v>
      </c>
      <c r="M531" s="71">
        <v>85.354218651815913</v>
      </c>
      <c r="N531" s="71">
        <v>136.6874314875611</v>
      </c>
      <c r="O531" s="71">
        <v>55.517965249533063</v>
      </c>
      <c r="P531" s="71">
        <v>66.38704455133788</v>
      </c>
      <c r="Q531" s="71">
        <v>3.4747335841381419</v>
      </c>
      <c r="R531" s="71">
        <v>6.572495245493716</v>
      </c>
      <c r="S531" s="71">
        <v>5.9127616748506133</v>
      </c>
      <c r="T531" s="72"/>
      <c r="U531" s="71">
        <v>6782082</v>
      </c>
      <c r="V531" s="71">
        <v>3249</v>
      </c>
      <c r="W531" s="71">
        <v>877</v>
      </c>
      <c r="X531" s="71">
        <v>21239</v>
      </c>
      <c r="Y531" s="71">
        <v>28054</v>
      </c>
      <c r="Z531" s="71">
        <v>38810</v>
      </c>
      <c r="AA531" s="71">
        <v>14505</v>
      </c>
      <c r="AB531" s="71">
        <v>59024</v>
      </c>
      <c r="AC531" s="71">
        <v>1144484</v>
      </c>
      <c r="AD531" s="71">
        <v>5.9127616748506133</v>
      </c>
      <c r="AE531" s="72"/>
      <c r="AF531" s="71">
        <v>67303667.648621529</v>
      </c>
      <c r="AG531" s="71">
        <v>8713004.3353167456</v>
      </c>
      <c r="AH531" s="71">
        <v>6762414.4224011432</v>
      </c>
      <c r="AI531" s="71">
        <v>126185979.11249146</v>
      </c>
      <c r="AJ531" s="71">
        <v>160725397.18605554</v>
      </c>
      <c r="AK531" s="71">
        <v>0</v>
      </c>
      <c r="AL531" s="71">
        <v>0</v>
      </c>
      <c r="AM531" s="71">
        <v>7621609.4250855893</v>
      </c>
      <c r="AN531" s="71">
        <v>0</v>
      </c>
      <c r="AO531" s="71">
        <v>0</v>
      </c>
      <c r="AP531" s="71">
        <v>377312072.12997204</v>
      </c>
      <c r="AQ531" s="72"/>
      <c r="AR531" s="71">
        <v>966</v>
      </c>
      <c r="AS531" s="71">
        <v>304</v>
      </c>
      <c r="AT531" s="71">
        <v>1</v>
      </c>
      <c r="AU531" s="71">
        <v>2</v>
      </c>
      <c r="AV531" s="71">
        <v>0</v>
      </c>
      <c r="AW531" s="71">
        <v>1</v>
      </c>
      <c r="AX531" s="71"/>
      <c r="AY531" s="72"/>
      <c r="AZ531" s="71">
        <v>5029.9000000000069</v>
      </c>
      <c r="BA531" s="71">
        <v>54400.199999999975</v>
      </c>
      <c r="BB531" s="71">
        <v>19.5</v>
      </c>
      <c r="BC531" s="71">
        <v>201</v>
      </c>
      <c r="BD531" s="71">
        <v>0</v>
      </c>
      <c r="BE531" s="71">
        <v>600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2302</v>
      </c>
      <c r="B532" s="70">
        <v>323</v>
      </c>
      <c r="C532" s="70">
        <v>20</v>
      </c>
      <c r="D532" s="70">
        <v>19</v>
      </c>
      <c r="E532" s="70">
        <v>2023</v>
      </c>
      <c r="F532" s="70" t="s">
        <v>1539</v>
      </c>
      <c r="G532" s="70" t="s">
        <v>1721</v>
      </c>
      <c r="H532" s="70" t="s">
        <v>1722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1048</v>
      </c>
      <c r="AS532" s="71">
        <v>312</v>
      </c>
      <c r="AT532" s="71">
        <v>1</v>
      </c>
      <c r="AU532" s="71">
        <v>2</v>
      </c>
      <c r="AV532" s="71">
        <v>0</v>
      </c>
      <c r="AW532" s="71">
        <v>1</v>
      </c>
      <c r="AX532" s="71"/>
      <c r="AY532" s="72"/>
      <c r="AZ532" s="71">
        <v>5610.0999999999985</v>
      </c>
      <c r="BA532" s="71">
        <v>54795.89999999998</v>
      </c>
      <c r="BB532" s="71">
        <v>19.5</v>
      </c>
      <c r="BC532" s="71">
        <v>376</v>
      </c>
      <c r="BD532" s="71">
        <v>0</v>
      </c>
      <c r="BE532" s="71">
        <v>600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1720</v>
      </c>
      <c r="B533" s="70">
        <v>323</v>
      </c>
      <c r="C533" s="70">
        <v>21</v>
      </c>
      <c r="D533" s="70">
        <v>19</v>
      </c>
      <c r="E533" s="70">
        <v>2024</v>
      </c>
      <c r="F533" s="70" t="s">
        <v>1554</v>
      </c>
      <c r="G533" s="70" t="s">
        <v>1721</v>
      </c>
      <c r="H533" s="70" t="s">
        <v>1722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2303</v>
      </c>
      <c r="B534" s="70">
        <v>120</v>
      </c>
      <c r="C534" s="70">
        <v>1</v>
      </c>
      <c r="D534" s="70">
        <v>8</v>
      </c>
      <c r="E534" s="70">
        <v>1990</v>
      </c>
      <c r="F534" s="70" t="s">
        <v>787</v>
      </c>
      <c r="G534" s="70" t="s">
        <v>2304</v>
      </c>
      <c r="H534" s="70" t="s">
        <v>2305</v>
      </c>
      <c r="I534" s="148"/>
      <c r="J534" s="71">
        <v>102.3912374637423</v>
      </c>
      <c r="K534" s="71">
        <v>11.10348673145482</v>
      </c>
      <c r="L534" s="71">
        <v>8.0095357629431838</v>
      </c>
      <c r="M534" s="71">
        <v>56.179511512240083</v>
      </c>
      <c r="N534" s="71">
        <v>58.459512637505959</v>
      </c>
      <c r="O534" s="71">
        <v>63.907738097261308</v>
      </c>
      <c r="P534" s="71">
        <v>75.181902701299322</v>
      </c>
      <c r="Q534" s="71">
        <v>4.6712342817888102</v>
      </c>
      <c r="R534" s="71">
        <v>0</v>
      </c>
      <c r="S534" s="71">
        <v>5.4115200206578313</v>
      </c>
      <c r="T534" s="72"/>
      <c r="U534" s="71">
        <v>16929848</v>
      </c>
      <c r="V534" s="71">
        <v>3988</v>
      </c>
      <c r="W534" s="71">
        <v>84</v>
      </c>
      <c r="X534" s="71">
        <v>19253</v>
      </c>
      <c r="Y534" s="71">
        <v>22743</v>
      </c>
      <c r="Z534" s="71">
        <v>26286</v>
      </c>
      <c r="AA534" s="71">
        <v>18255</v>
      </c>
      <c r="AB534" s="71">
        <v>75845</v>
      </c>
      <c r="AC534" s="71">
        <v>0</v>
      </c>
      <c r="AD534" s="71">
        <v>5.4115200206578313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2306</v>
      </c>
      <c r="B535" s="70">
        <v>121</v>
      </c>
      <c r="C535" s="70">
        <v>2</v>
      </c>
      <c r="D535" s="70">
        <v>8</v>
      </c>
      <c r="E535" s="70">
        <v>2005</v>
      </c>
      <c r="F535" s="70" t="s">
        <v>789</v>
      </c>
      <c r="G535" s="70" t="s">
        <v>2304</v>
      </c>
      <c r="H535" s="70" t="s">
        <v>2305</v>
      </c>
      <c r="I535" s="148"/>
      <c r="J535" s="71">
        <v>86.007750307126784</v>
      </c>
      <c r="K535" s="71">
        <v>7.4841672277064744</v>
      </c>
      <c r="L535" s="71">
        <v>3.3657836440909579</v>
      </c>
      <c r="M535" s="71">
        <v>92.718748983285721</v>
      </c>
      <c r="N535" s="71">
        <v>76.535272673558751</v>
      </c>
      <c r="O535" s="71">
        <v>86.560794843936037</v>
      </c>
      <c r="P535" s="71">
        <v>69.591674287685578</v>
      </c>
      <c r="Q535" s="71">
        <v>4.2045969714079501</v>
      </c>
      <c r="R535" s="71">
        <v>0</v>
      </c>
      <c r="S535" s="71">
        <v>11.367838760845849</v>
      </c>
      <c r="T535" s="72"/>
      <c r="U535" s="71">
        <v>13031460</v>
      </c>
      <c r="V535" s="71">
        <v>3171</v>
      </c>
      <c r="W535" s="71">
        <v>45</v>
      </c>
      <c r="X535" s="71">
        <v>17163</v>
      </c>
      <c r="Y535" s="71">
        <v>25680</v>
      </c>
      <c r="Z535" s="71">
        <v>41200</v>
      </c>
      <c r="AA535" s="71">
        <v>13839</v>
      </c>
      <c r="AB535" s="71">
        <v>71368</v>
      </c>
      <c r="AC535" s="71">
        <v>0</v>
      </c>
      <c r="AD535" s="71">
        <v>11.367838760845849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2307</v>
      </c>
      <c r="B536" s="70">
        <v>122</v>
      </c>
      <c r="C536" s="70">
        <v>3</v>
      </c>
      <c r="D536" s="70">
        <v>8</v>
      </c>
      <c r="E536" s="70">
        <v>2006</v>
      </c>
      <c r="F536" s="70" t="s">
        <v>790</v>
      </c>
      <c r="G536" s="70" t="s">
        <v>2304</v>
      </c>
      <c r="H536" s="70" t="s">
        <v>2305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2308</v>
      </c>
      <c r="B537" s="70">
        <v>123</v>
      </c>
      <c r="C537" s="70">
        <v>4</v>
      </c>
      <c r="D537" s="70">
        <v>8</v>
      </c>
      <c r="E537" s="70">
        <v>2007</v>
      </c>
      <c r="F537" s="70" t="s">
        <v>791</v>
      </c>
      <c r="G537" s="70" t="s">
        <v>2304</v>
      </c>
      <c r="H537" s="70" t="s">
        <v>2305</v>
      </c>
      <c r="I537" s="148"/>
      <c r="J537" s="71">
        <v>99.265548856216796</v>
      </c>
      <c r="K537" s="71">
        <v>6.4216145507985321</v>
      </c>
      <c r="L537" s="71">
        <v>8.8082826328363328</v>
      </c>
      <c r="M537" s="71">
        <v>88.21766849935257</v>
      </c>
      <c r="N537" s="71">
        <v>81.433184472872455</v>
      </c>
      <c r="O537" s="71">
        <v>83.429117842017803</v>
      </c>
      <c r="P537" s="71">
        <v>68.30966936675739</v>
      </c>
      <c r="Q537" s="71">
        <v>4.3592922882363201</v>
      </c>
      <c r="R537" s="71">
        <v>0</v>
      </c>
      <c r="S537" s="71">
        <v>11.37847915836703</v>
      </c>
      <c r="T537" s="72"/>
      <c r="U537" s="71">
        <v>15420343</v>
      </c>
      <c r="V537" s="71">
        <v>2791</v>
      </c>
      <c r="W537" s="71">
        <v>112</v>
      </c>
      <c r="X537" s="71">
        <v>20581</v>
      </c>
      <c r="Y537" s="71">
        <v>25835</v>
      </c>
      <c r="Z537" s="71">
        <v>41280</v>
      </c>
      <c r="AA537" s="71">
        <v>13377</v>
      </c>
      <c r="AB537" s="71">
        <v>70081</v>
      </c>
      <c r="AC537" s="71">
        <v>0</v>
      </c>
      <c r="AD537" s="71">
        <v>11.37847915836703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2309</v>
      </c>
      <c r="B538" s="70">
        <v>124</v>
      </c>
      <c r="C538" s="70">
        <v>5</v>
      </c>
      <c r="D538" s="70">
        <v>8</v>
      </c>
      <c r="E538" s="70">
        <v>2008</v>
      </c>
      <c r="F538" s="70" t="s">
        <v>792</v>
      </c>
      <c r="G538" s="70" t="s">
        <v>2304</v>
      </c>
      <c r="H538" s="70" t="s">
        <v>2305</v>
      </c>
      <c r="I538" s="148"/>
      <c r="J538" s="71">
        <v>83.300279659075116</v>
      </c>
      <c r="K538" s="71">
        <v>5.1239232975646889</v>
      </c>
      <c r="L538" s="71">
        <v>7.9696477232465526</v>
      </c>
      <c r="M538" s="71">
        <v>93.074145744577763</v>
      </c>
      <c r="N538" s="71">
        <v>81.877390258588534</v>
      </c>
      <c r="O538" s="71">
        <v>80.592382245109334</v>
      </c>
      <c r="P538" s="71">
        <v>66.186446986992863</v>
      </c>
      <c r="Q538" s="71">
        <v>4.2462195127049602</v>
      </c>
      <c r="R538" s="71">
        <v>0</v>
      </c>
      <c r="S538" s="71">
        <v>9.15404790355859</v>
      </c>
      <c r="T538" s="72"/>
      <c r="U538" s="71">
        <v>14201823</v>
      </c>
      <c r="V538" s="71">
        <v>2791</v>
      </c>
      <c r="W538" s="71">
        <v>112</v>
      </c>
      <c r="X538" s="71">
        <v>20581</v>
      </c>
      <c r="Y538" s="71">
        <v>25875</v>
      </c>
      <c r="Z538" s="71">
        <v>41276</v>
      </c>
      <c r="AA538" s="71">
        <v>12976</v>
      </c>
      <c r="AB538" s="71">
        <v>69386</v>
      </c>
      <c r="AC538" s="71">
        <v>0</v>
      </c>
      <c r="AD538" s="71">
        <v>9.15404790355859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2310</v>
      </c>
      <c r="B539" s="70">
        <v>125</v>
      </c>
      <c r="C539" s="70">
        <v>6</v>
      </c>
      <c r="D539" s="70">
        <v>8</v>
      </c>
      <c r="E539" s="70">
        <v>2009</v>
      </c>
      <c r="F539" s="70" t="s">
        <v>176</v>
      </c>
      <c r="G539" s="1064" t="s">
        <v>2304</v>
      </c>
      <c r="H539" s="70" t="s">
        <v>2305</v>
      </c>
      <c r="I539" s="148"/>
      <c r="J539" s="71">
        <v>72.47266683615419</v>
      </c>
      <c r="K539" s="71">
        <v>4.1916473662207894</v>
      </c>
      <c r="L539" s="71">
        <v>15.699399221760491</v>
      </c>
      <c r="M539" s="71">
        <v>81.800747477091434</v>
      </c>
      <c r="N539" s="71">
        <v>76.449489529832576</v>
      </c>
      <c r="O539" s="71">
        <v>81.596453177158864</v>
      </c>
      <c r="P539" s="71">
        <v>62.791358028953447</v>
      </c>
      <c r="Q539" s="71">
        <v>4.0133067439846704</v>
      </c>
      <c r="R539" s="71">
        <v>0</v>
      </c>
      <c r="S539" s="71">
        <v>9.7959407114882442</v>
      </c>
      <c r="T539" s="72"/>
      <c r="U539" s="71">
        <v>11030410</v>
      </c>
      <c r="V539" s="71">
        <v>2663</v>
      </c>
      <c r="W539" s="71">
        <v>241</v>
      </c>
      <c r="X539" s="71">
        <v>21337</v>
      </c>
      <c r="Y539" s="71">
        <v>26004</v>
      </c>
      <c r="Z539" s="71">
        <v>41249</v>
      </c>
      <c r="AA539" s="71">
        <v>12638</v>
      </c>
      <c r="AB539" s="71">
        <v>68842</v>
      </c>
      <c r="AC539" s="71">
        <v>0</v>
      </c>
      <c r="AD539" s="71">
        <v>9.7959407114882442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4.55</v>
      </c>
      <c r="BJ539" s="71">
        <v>236.34</v>
      </c>
      <c r="BK539" s="71">
        <v>0</v>
      </c>
      <c r="BL539" s="71">
        <v>0</v>
      </c>
      <c r="BM539" s="71">
        <v>0</v>
      </c>
      <c r="BN539" s="72"/>
      <c r="BO539" s="71">
        <v>0</v>
      </c>
      <c r="BP539" s="71">
        <v>1</v>
      </c>
      <c r="BQ539" s="71">
        <v>6</v>
      </c>
      <c r="BR539" s="71">
        <v>0</v>
      </c>
      <c r="BS539" s="71">
        <v>0</v>
      </c>
      <c r="BT539" s="71">
        <v>0</v>
      </c>
      <c r="BU539"/>
      <c r="BV539" s="70">
        <v>240.89</v>
      </c>
      <c r="BW539" s="70">
        <v>0</v>
      </c>
      <c r="BX539" s="70">
        <v>0</v>
      </c>
      <c r="BY539" s="70">
        <v>0</v>
      </c>
      <c r="BZ539" s="70">
        <v>0</v>
      </c>
      <c r="CA539" s="70">
        <v>0</v>
      </c>
      <c r="CB539" s="70">
        <v>0</v>
      </c>
      <c r="CC539" s="70">
        <v>0</v>
      </c>
      <c r="CD539" s="70">
        <v>0</v>
      </c>
    </row>
    <row r="540" spans="1:82">
      <c r="A540" s="70" t="s">
        <v>2311</v>
      </c>
      <c r="B540" s="70">
        <v>126</v>
      </c>
      <c r="C540" s="70">
        <v>7</v>
      </c>
      <c r="D540" s="70">
        <v>8</v>
      </c>
      <c r="E540" s="70">
        <v>2010</v>
      </c>
      <c r="F540" s="70" t="s">
        <v>177</v>
      </c>
      <c r="G540" s="1064" t="s">
        <v>2304</v>
      </c>
      <c r="H540" s="70" t="s">
        <v>2305</v>
      </c>
      <c r="I540" s="148"/>
      <c r="J540" s="71">
        <v>74.718156821016919</v>
      </c>
      <c r="K540" s="71">
        <v>4.3923628472943257</v>
      </c>
      <c r="L540" s="71">
        <v>17.520822882813661</v>
      </c>
      <c r="M540" s="71">
        <v>83.358450746598606</v>
      </c>
      <c r="N540" s="71">
        <v>83.723425139079879</v>
      </c>
      <c r="O540" s="71">
        <v>81.429726945506957</v>
      </c>
      <c r="P540" s="71">
        <v>62.952471758821197</v>
      </c>
      <c r="Q540" s="71">
        <v>4.1406392006764996</v>
      </c>
      <c r="R540" s="71">
        <v>0</v>
      </c>
      <c r="S540" s="71">
        <v>8.6346734632908806</v>
      </c>
      <c r="T540" s="72"/>
      <c r="U540" s="71">
        <v>12276189</v>
      </c>
      <c r="V540" s="71">
        <v>2663</v>
      </c>
      <c r="W540" s="71">
        <v>241</v>
      </c>
      <c r="X540" s="71">
        <v>21337</v>
      </c>
      <c r="Y540" s="71">
        <v>26014</v>
      </c>
      <c r="Z540" s="71">
        <v>41356</v>
      </c>
      <c r="AA540" s="71">
        <v>12354</v>
      </c>
      <c r="AB540" s="71">
        <v>68059</v>
      </c>
      <c r="AC540" s="71">
        <v>0</v>
      </c>
      <c r="AD540" s="71">
        <v>8.6346734632908806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4.5220000000000002</v>
      </c>
      <c r="BJ540" s="71">
        <v>124.13500000000001</v>
      </c>
      <c r="BK540" s="71">
        <v>0</v>
      </c>
      <c r="BL540" s="71">
        <v>0</v>
      </c>
      <c r="BM540" s="71">
        <v>0</v>
      </c>
      <c r="BN540" s="72"/>
      <c r="BO540" s="71">
        <v>0</v>
      </c>
      <c r="BP540" s="71">
        <v>1</v>
      </c>
      <c r="BQ540" s="71">
        <v>6</v>
      </c>
      <c r="BR540" s="71">
        <v>0</v>
      </c>
      <c r="BS540" s="71">
        <v>0</v>
      </c>
      <c r="BT540" s="71">
        <v>0</v>
      </c>
      <c r="BU540"/>
      <c r="BV540" s="70">
        <v>128.65700000000001</v>
      </c>
      <c r="BW540" s="70">
        <v>0</v>
      </c>
      <c r="BX540" s="70">
        <v>0</v>
      </c>
      <c r="BY540" s="70">
        <v>0</v>
      </c>
      <c r="BZ540" s="70">
        <v>0</v>
      </c>
      <c r="CA540" s="70">
        <v>0</v>
      </c>
      <c r="CB540" s="70">
        <v>0</v>
      </c>
      <c r="CC540" s="70">
        <v>0</v>
      </c>
      <c r="CD540" s="70">
        <v>0</v>
      </c>
    </row>
    <row r="541" spans="1:82">
      <c r="A541" s="70" t="s">
        <v>2312</v>
      </c>
      <c r="B541" s="70">
        <v>127</v>
      </c>
      <c r="C541" s="70">
        <v>8</v>
      </c>
      <c r="D541" s="70">
        <v>8</v>
      </c>
      <c r="E541" s="70">
        <v>2011</v>
      </c>
      <c r="F541" s="70" t="s">
        <v>178</v>
      </c>
      <c r="G541" s="70" t="s">
        <v>2304</v>
      </c>
      <c r="H541" s="70" t="s">
        <v>2305</v>
      </c>
      <c r="I541" s="148"/>
      <c r="J541" s="71">
        <v>88.686500757914146</v>
      </c>
      <c r="K541" s="71">
        <v>6.3877249444961857</v>
      </c>
      <c r="L541" s="71">
        <v>9.9297935390418139</v>
      </c>
      <c r="M541" s="71">
        <v>105.77269725629461</v>
      </c>
      <c r="N541" s="71">
        <v>89.728601838812978</v>
      </c>
      <c r="O541" s="71">
        <v>80.268711612441777</v>
      </c>
      <c r="P541" s="71">
        <v>60.108916145832666</v>
      </c>
      <c r="Q541" s="71">
        <v>4.7302835027747099</v>
      </c>
      <c r="R541" s="71">
        <v>0</v>
      </c>
      <c r="S541" s="71">
        <v>7.9315629325937049</v>
      </c>
      <c r="T541" s="72"/>
      <c r="U541" s="71">
        <v>12657507</v>
      </c>
      <c r="V541" s="71">
        <v>2663</v>
      </c>
      <c r="W541" s="71">
        <v>241</v>
      </c>
      <c r="X541" s="71">
        <v>21337</v>
      </c>
      <c r="Y541" s="71">
        <v>26084</v>
      </c>
      <c r="Z541" s="71">
        <v>41652</v>
      </c>
      <c r="AA541" s="71">
        <v>12147</v>
      </c>
      <c r="AB541" s="71">
        <v>67405</v>
      </c>
      <c r="AC541" s="71">
        <v>0</v>
      </c>
      <c r="AD541" s="71">
        <v>7.9315629325937049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4.6849999999999996</v>
      </c>
      <c r="BJ541" s="71">
        <v>31.138000000000002</v>
      </c>
      <c r="BK541" s="71">
        <v>0</v>
      </c>
      <c r="BL541" s="71">
        <v>0</v>
      </c>
      <c r="BM541" s="71">
        <v>0</v>
      </c>
      <c r="BN541" s="72"/>
      <c r="BO541" s="71">
        <v>0</v>
      </c>
      <c r="BP541" s="71">
        <v>1</v>
      </c>
      <c r="BQ541" s="71">
        <v>5</v>
      </c>
      <c r="BR541" s="71">
        <v>0</v>
      </c>
      <c r="BS541" s="71">
        <v>0</v>
      </c>
      <c r="BT541" s="71">
        <v>0</v>
      </c>
      <c r="BU541"/>
      <c r="BV541" s="70">
        <v>35.823</v>
      </c>
      <c r="BW541" s="70">
        <v>0</v>
      </c>
      <c r="BX541" s="70">
        <v>0</v>
      </c>
      <c r="BY541" s="70">
        <v>0</v>
      </c>
      <c r="BZ541" s="70">
        <v>0</v>
      </c>
      <c r="CA541" s="70">
        <v>0</v>
      </c>
      <c r="CB541" s="70">
        <v>0</v>
      </c>
      <c r="CC541" s="70">
        <v>0</v>
      </c>
      <c r="CD541" s="70">
        <v>0</v>
      </c>
    </row>
    <row r="542" spans="1:82">
      <c r="A542" s="70" t="s">
        <v>2313</v>
      </c>
      <c r="B542" s="70">
        <v>128</v>
      </c>
      <c r="C542" s="70">
        <v>9</v>
      </c>
      <c r="D542" s="70">
        <v>8</v>
      </c>
      <c r="E542" s="70">
        <v>2012</v>
      </c>
      <c r="F542" s="70" t="s">
        <v>179</v>
      </c>
      <c r="G542" s="70" t="s">
        <v>2304</v>
      </c>
      <c r="H542" s="70" t="s">
        <v>2305</v>
      </c>
      <c r="I542" s="148"/>
      <c r="J542" s="71">
        <v>97.384815989313239</v>
      </c>
      <c r="K542" s="71">
        <v>6.2288902419501424</v>
      </c>
      <c r="L542" s="71">
        <v>9.8576346095596126</v>
      </c>
      <c r="M542" s="71">
        <v>109.34414009715979</v>
      </c>
      <c r="N542" s="71">
        <v>95.498626206840612</v>
      </c>
      <c r="O542" s="71">
        <v>80.199181818681851</v>
      </c>
      <c r="P542" s="71">
        <v>59.83878280516516</v>
      </c>
      <c r="Q542" s="71">
        <v>5.1428650239273397</v>
      </c>
      <c r="R542" s="71">
        <v>0</v>
      </c>
      <c r="S542" s="71">
        <v>6.7394463829286018</v>
      </c>
      <c r="T542" s="72"/>
      <c r="U542" s="71">
        <v>13291022</v>
      </c>
      <c r="V542" s="71">
        <v>2663</v>
      </c>
      <c r="W542" s="71">
        <v>241</v>
      </c>
      <c r="X542" s="71">
        <v>21337</v>
      </c>
      <c r="Y542" s="71">
        <v>26373</v>
      </c>
      <c r="Z542" s="71">
        <v>41946</v>
      </c>
      <c r="AA542" s="71">
        <v>12024</v>
      </c>
      <c r="AB542" s="71">
        <v>67451</v>
      </c>
      <c r="AC542" s="71">
        <v>0</v>
      </c>
      <c r="AD542" s="71">
        <v>6.7394463829286018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4.5490000000000004</v>
      </c>
      <c r="BJ542" s="71">
        <v>32.847000000000001</v>
      </c>
      <c r="BK542" s="71">
        <v>0</v>
      </c>
      <c r="BL542" s="71">
        <v>0</v>
      </c>
      <c r="BM542" s="71">
        <v>0</v>
      </c>
      <c r="BN542" s="72"/>
      <c r="BO542" s="71">
        <v>0</v>
      </c>
      <c r="BP542" s="71">
        <v>1</v>
      </c>
      <c r="BQ542" s="71">
        <v>5</v>
      </c>
      <c r="BR542" s="71">
        <v>0</v>
      </c>
      <c r="BS542" s="71">
        <v>0</v>
      </c>
      <c r="BT542" s="71">
        <v>0</v>
      </c>
      <c r="BU542"/>
      <c r="BV542" s="70">
        <v>37.396000000000001</v>
      </c>
      <c r="BW542" s="70">
        <v>0</v>
      </c>
      <c r="BX542" s="70">
        <v>0</v>
      </c>
      <c r="BY542" s="70">
        <v>0</v>
      </c>
      <c r="BZ542" s="70">
        <v>0</v>
      </c>
      <c r="CA542" s="70">
        <v>0</v>
      </c>
      <c r="CB542" s="70">
        <v>0</v>
      </c>
      <c r="CC542" s="70">
        <v>0</v>
      </c>
      <c r="CD542" s="70">
        <v>0</v>
      </c>
    </row>
    <row r="543" spans="1:82">
      <c r="A543" s="70" t="s">
        <v>2314</v>
      </c>
      <c r="B543" s="70">
        <v>129</v>
      </c>
      <c r="C543" s="70">
        <v>10</v>
      </c>
      <c r="D543" s="70">
        <v>8</v>
      </c>
      <c r="E543" s="70">
        <v>2013</v>
      </c>
      <c r="F543" s="70" t="s">
        <v>180</v>
      </c>
      <c r="G543" s="70" t="s">
        <v>2304</v>
      </c>
      <c r="H543" s="70" t="s">
        <v>2305</v>
      </c>
      <c r="I543" s="148"/>
      <c r="J543" s="71">
        <v>96.914194166013999</v>
      </c>
      <c r="K543" s="71">
        <v>5.3695740450416949</v>
      </c>
      <c r="L543" s="71">
        <v>10.166402700761321</v>
      </c>
      <c r="M543" s="71">
        <v>105.3442294298095</v>
      </c>
      <c r="N543" s="71">
        <v>95.224098012672655</v>
      </c>
      <c r="O543" s="71">
        <v>77.450497941181538</v>
      </c>
      <c r="P543" s="71">
        <v>60.024292861366163</v>
      </c>
      <c r="Q543" s="71">
        <v>5.1782913006258102</v>
      </c>
      <c r="R543" s="71">
        <v>0</v>
      </c>
      <c r="S543" s="71">
        <v>8.186968706091573</v>
      </c>
      <c r="T543" s="72"/>
      <c r="U543" s="71">
        <v>12239694</v>
      </c>
      <c r="V543" s="71">
        <v>2663</v>
      </c>
      <c r="W543" s="71">
        <v>241</v>
      </c>
      <c r="X543" s="71">
        <v>21337</v>
      </c>
      <c r="Y543" s="71">
        <v>26332</v>
      </c>
      <c r="Z543" s="71">
        <v>42317</v>
      </c>
      <c r="AA543" s="71">
        <v>12016</v>
      </c>
      <c r="AB543" s="71">
        <v>66942</v>
      </c>
      <c r="AC543" s="71">
        <v>0</v>
      </c>
      <c r="AD543" s="71">
        <v>8.186968706091573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3.9359999999999999</v>
      </c>
      <c r="BJ543" s="71">
        <v>36.878</v>
      </c>
      <c r="BK543" s="71">
        <v>0</v>
      </c>
      <c r="BL543" s="71">
        <v>0</v>
      </c>
      <c r="BM543" s="71">
        <v>0</v>
      </c>
      <c r="BN543" s="72"/>
      <c r="BO543" s="71">
        <v>0</v>
      </c>
      <c r="BP543" s="71">
        <v>1</v>
      </c>
      <c r="BQ543" s="71">
        <v>5</v>
      </c>
      <c r="BR543" s="71">
        <v>0</v>
      </c>
      <c r="BS543" s="71">
        <v>0</v>
      </c>
      <c r="BT543" s="71">
        <v>0</v>
      </c>
      <c r="BU543"/>
      <c r="BV543" s="70">
        <v>40.814</v>
      </c>
      <c r="BW543" s="70">
        <v>0</v>
      </c>
      <c r="BX543" s="70">
        <v>0</v>
      </c>
      <c r="BY543" s="70">
        <v>0</v>
      </c>
      <c r="BZ543" s="70">
        <v>0</v>
      </c>
      <c r="CA543" s="70">
        <v>0</v>
      </c>
      <c r="CB543" s="70">
        <v>0</v>
      </c>
      <c r="CC543" s="70">
        <v>0</v>
      </c>
      <c r="CD543" s="70">
        <v>0</v>
      </c>
    </row>
    <row r="544" spans="1:82">
      <c r="A544" s="70" t="s">
        <v>2315</v>
      </c>
      <c r="B544" s="70">
        <v>130</v>
      </c>
      <c r="C544" s="70">
        <v>11</v>
      </c>
      <c r="D544" s="70">
        <v>8</v>
      </c>
      <c r="E544" s="70">
        <v>2014</v>
      </c>
      <c r="F544" s="70" t="s">
        <v>181</v>
      </c>
      <c r="G544" s="70" t="s">
        <v>2304</v>
      </c>
      <c r="H544" s="70" t="s">
        <v>2305</v>
      </c>
      <c r="I544" s="148"/>
      <c r="J544" s="71">
        <v>83.16970407743176</v>
      </c>
      <c r="K544" s="71">
        <v>5.1415417641653081</v>
      </c>
      <c r="L544" s="71">
        <v>9.0694134011124792</v>
      </c>
      <c r="M544" s="71">
        <v>92.174298868394771</v>
      </c>
      <c r="N544" s="71">
        <v>82.766307101661525</v>
      </c>
      <c r="O544" s="71">
        <v>74.197035946497564</v>
      </c>
      <c r="P544" s="71">
        <v>60.436716549378332</v>
      </c>
      <c r="Q544" s="71">
        <v>4.9037671348371203</v>
      </c>
      <c r="R544" s="71">
        <v>0</v>
      </c>
      <c r="S544" s="71">
        <v>12.156086151090211</v>
      </c>
      <c r="T544" s="72"/>
      <c r="U544" s="71">
        <v>11672360</v>
      </c>
      <c r="V544" s="71">
        <v>2243</v>
      </c>
      <c r="W544" s="71">
        <v>202</v>
      </c>
      <c r="X544" s="71">
        <v>20449</v>
      </c>
      <c r="Y544" s="71">
        <v>26343</v>
      </c>
      <c r="Z544" s="71">
        <v>42697</v>
      </c>
      <c r="AA544" s="71">
        <v>12036</v>
      </c>
      <c r="AB544" s="71">
        <v>66073</v>
      </c>
      <c r="AC544" s="71">
        <v>0</v>
      </c>
      <c r="AD544" s="71">
        <v>12.156086151090211</v>
      </c>
      <c r="AE544" s="72"/>
      <c r="AF544" s="71"/>
      <c r="AG544" s="71"/>
      <c r="AH544" s="71"/>
      <c r="AI544" s="71"/>
      <c r="AJ544" s="71"/>
      <c r="AK544" s="71"/>
      <c r="AL544" s="71"/>
      <c r="AM544" s="71"/>
      <c r="AN544" s="71"/>
      <c r="AO544" s="71"/>
      <c r="AP544" s="71"/>
      <c r="AQ544" s="72"/>
      <c r="AR544" s="71">
        <v>1736</v>
      </c>
      <c r="AS544" s="71">
        <v>279</v>
      </c>
      <c r="AT544" s="71">
        <v>0</v>
      </c>
      <c r="AU544" s="71">
        <v>2</v>
      </c>
      <c r="AV544" s="71">
        <v>0</v>
      </c>
      <c r="AW544" s="71">
        <v>2</v>
      </c>
      <c r="AX544" s="71"/>
      <c r="AY544" s="72"/>
      <c r="AZ544" s="71">
        <v>7617.5</v>
      </c>
      <c r="BA544" s="71">
        <v>9344.4000000000015</v>
      </c>
      <c r="BB544" s="71">
        <v>0</v>
      </c>
      <c r="BC544" s="71">
        <v>8400</v>
      </c>
      <c r="BD544" s="71">
        <v>0</v>
      </c>
      <c r="BE544" s="71">
        <v>845.6</v>
      </c>
      <c r="BF544" s="71"/>
      <c r="BG544" s="72"/>
      <c r="BH544" s="71">
        <v>0</v>
      </c>
      <c r="BI544" s="71">
        <v>3.6040000000000001</v>
      </c>
      <c r="BJ544" s="71">
        <v>35.777000000000001</v>
      </c>
      <c r="BK544" s="71">
        <v>0</v>
      </c>
      <c r="BL544" s="71">
        <v>0</v>
      </c>
      <c r="BM544" s="71">
        <v>0</v>
      </c>
      <c r="BN544" s="72"/>
      <c r="BO544" s="71">
        <v>0</v>
      </c>
      <c r="BP544" s="71">
        <v>1</v>
      </c>
      <c r="BQ544" s="71">
        <v>4</v>
      </c>
      <c r="BR544" s="71">
        <v>0</v>
      </c>
      <c r="BS544" s="71">
        <v>0</v>
      </c>
      <c r="BT544" s="71">
        <v>0</v>
      </c>
      <c r="BU544"/>
      <c r="BV544" s="70">
        <v>39.381</v>
      </c>
      <c r="BW544" s="70">
        <v>0</v>
      </c>
      <c r="BX544" s="70">
        <v>0</v>
      </c>
      <c r="BY544" s="70">
        <v>0</v>
      </c>
      <c r="BZ544" s="70">
        <v>0</v>
      </c>
      <c r="CA544" s="70">
        <v>0</v>
      </c>
      <c r="CB544" s="70">
        <v>0</v>
      </c>
      <c r="CC544" s="70">
        <v>0</v>
      </c>
      <c r="CD544" s="70">
        <v>0</v>
      </c>
    </row>
    <row r="545" spans="1:82">
      <c r="A545" s="70" t="s">
        <v>2316</v>
      </c>
      <c r="B545" s="70">
        <v>131</v>
      </c>
      <c r="C545" s="70">
        <v>12</v>
      </c>
      <c r="D545" s="70">
        <v>8</v>
      </c>
      <c r="E545" s="70">
        <v>2015</v>
      </c>
      <c r="F545" s="70" t="s">
        <v>182</v>
      </c>
      <c r="G545" s="70" t="s">
        <v>2304</v>
      </c>
      <c r="H545" s="70" t="s">
        <v>2305</v>
      </c>
      <c r="I545" s="148"/>
      <c r="J545" s="71">
        <v>76.982996451472104</v>
      </c>
      <c r="K545" s="71">
        <v>4.9108306753609119</v>
      </c>
      <c r="L545" s="71">
        <v>9.9993605173270534</v>
      </c>
      <c r="M545" s="71">
        <v>96.590432489095974</v>
      </c>
      <c r="N545" s="71">
        <v>82.033700974274439</v>
      </c>
      <c r="O545" s="71">
        <v>73.346917460704788</v>
      </c>
      <c r="P545" s="71">
        <v>60.278427942861576</v>
      </c>
      <c r="Q545" s="71">
        <v>4.7451095860639896</v>
      </c>
      <c r="R545" s="71">
        <v>0</v>
      </c>
      <c r="S545" s="71">
        <v>8.5035774263036714</v>
      </c>
      <c r="T545" s="72"/>
      <c r="U545" s="71">
        <v>11602323</v>
      </c>
      <c r="V545" s="71">
        <v>2243</v>
      </c>
      <c r="W545" s="71">
        <v>202</v>
      </c>
      <c r="X545" s="71">
        <v>20449</v>
      </c>
      <c r="Y545" s="71">
        <v>26360</v>
      </c>
      <c r="Z545" s="71">
        <v>42614</v>
      </c>
      <c r="AA545" s="71">
        <v>11995</v>
      </c>
      <c r="AB545" s="71">
        <v>65311</v>
      </c>
      <c r="AC545" s="71">
        <v>0</v>
      </c>
      <c r="AD545" s="71">
        <v>8.5035774263036714</v>
      </c>
      <c r="AE545" s="72"/>
      <c r="AF545" s="71">
        <v>87862893.651596457</v>
      </c>
      <c r="AG545" s="71">
        <v>4055639.674846455</v>
      </c>
      <c r="AH545" s="71">
        <v>2106151.0159021001</v>
      </c>
      <c r="AI545" s="71">
        <v>144604267.72121659</v>
      </c>
      <c r="AJ545" s="71">
        <v>124041815.9235173</v>
      </c>
      <c r="AK545" s="71">
        <v>0</v>
      </c>
      <c r="AL545" s="71">
        <v>0</v>
      </c>
      <c r="AM545" s="71">
        <v>8950598.5806591827</v>
      </c>
      <c r="AN545" s="71">
        <v>0</v>
      </c>
      <c r="AO545" s="71">
        <v>0</v>
      </c>
      <c r="AP545" s="71">
        <v>371621366.56773812</v>
      </c>
      <c r="AQ545" s="72"/>
      <c r="AR545" s="71">
        <v>1884</v>
      </c>
      <c r="AS545" s="71">
        <v>422</v>
      </c>
      <c r="AT545" s="71">
        <v>0</v>
      </c>
      <c r="AU545" s="71">
        <v>2</v>
      </c>
      <c r="AV545" s="71">
        <v>0</v>
      </c>
      <c r="AW545" s="71">
        <v>2</v>
      </c>
      <c r="AX545" s="71"/>
      <c r="AY545" s="72"/>
      <c r="AZ545" s="71">
        <v>8368.2000000000007</v>
      </c>
      <c r="BA545" s="71">
        <v>19547.3</v>
      </c>
      <c r="BB545" s="71">
        <v>0</v>
      </c>
      <c r="BC545" s="71">
        <v>8400</v>
      </c>
      <c r="BD545" s="71">
        <v>0</v>
      </c>
      <c r="BE545" s="71">
        <v>845.6</v>
      </c>
      <c r="BF545" s="71"/>
      <c r="BG545" s="72"/>
      <c r="BH545" s="71">
        <v>0</v>
      </c>
      <c r="BI545" s="71">
        <v>3.6269999999999998</v>
      </c>
      <c r="BJ545" s="71">
        <v>31.834</v>
      </c>
      <c r="BK545" s="71">
        <v>0</v>
      </c>
      <c r="BL545" s="71">
        <v>0</v>
      </c>
      <c r="BM545" s="71">
        <v>0</v>
      </c>
      <c r="BN545" s="72"/>
      <c r="BO545" s="71">
        <v>0</v>
      </c>
      <c r="BP545" s="71">
        <v>1</v>
      </c>
      <c r="BQ545" s="71">
        <v>4</v>
      </c>
      <c r="BR545" s="71">
        <v>0</v>
      </c>
      <c r="BS545" s="71">
        <v>0</v>
      </c>
      <c r="BT545" s="71">
        <v>0</v>
      </c>
      <c r="BU545"/>
      <c r="BV545" s="70">
        <v>35.460999999999999</v>
      </c>
      <c r="BW545" s="70">
        <v>0</v>
      </c>
      <c r="BX545" s="70">
        <v>0</v>
      </c>
      <c r="BY545" s="70">
        <v>0</v>
      </c>
      <c r="BZ545" s="70">
        <v>0</v>
      </c>
      <c r="CA545" s="70">
        <v>0</v>
      </c>
      <c r="CB545" s="70">
        <v>0</v>
      </c>
      <c r="CC545" s="70">
        <v>0</v>
      </c>
      <c r="CD545" s="70">
        <v>0</v>
      </c>
    </row>
    <row r="546" spans="1:82">
      <c r="A546" s="70" t="s">
        <v>2317</v>
      </c>
      <c r="B546" s="70">
        <v>132</v>
      </c>
      <c r="C546" s="70">
        <v>13</v>
      </c>
      <c r="D546" s="70">
        <v>8</v>
      </c>
      <c r="E546" s="70">
        <v>2016</v>
      </c>
      <c r="F546" s="70" t="s">
        <v>155</v>
      </c>
      <c r="G546" s="70" t="s">
        <v>2304</v>
      </c>
      <c r="H546" s="70" t="s">
        <v>2305</v>
      </c>
      <c r="I546" s="148"/>
      <c r="J546" s="71">
        <v>72.210114111012686</v>
      </c>
      <c r="K546" s="71">
        <v>4.9048899081146224</v>
      </c>
      <c r="L546" s="71">
        <v>11.715956095283433</v>
      </c>
      <c r="M546" s="71">
        <v>84.532534886708561</v>
      </c>
      <c r="N546" s="71">
        <v>72.221431494782934</v>
      </c>
      <c r="O546" s="71">
        <v>72.498737843974098</v>
      </c>
      <c r="P546" s="71">
        <v>58.460142310618565</v>
      </c>
      <c r="Q546" s="71">
        <v>4.5585910775232943</v>
      </c>
      <c r="R546" s="71">
        <v>0</v>
      </c>
      <c r="S546" s="71">
        <v>9.8554693519857697</v>
      </c>
      <c r="T546" s="72"/>
      <c r="U546" s="71">
        <v>11377807</v>
      </c>
      <c r="V546" s="71">
        <v>2243</v>
      </c>
      <c r="W546" s="71">
        <v>202</v>
      </c>
      <c r="X546" s="71">
        <v>20449</v>
      </c>
      <c r="Y546" s="71">
        <v>26384</v>
      </c>
      <c r="Z546" s="71">
        <v>42639</v>
      </c>
      <c r="AA546" s="71">
        <v>12032</v>
      </c>
      <c r="AB546" s="71">
        <v>64540</v>
      </c>
      <c r="AC546" s="71">
        <v>0</v>
      </c>
      <c r="AD546" s="71">
        <v>9.8554693519857697</v>
      </c>
      <c r="AE546" s="72"/>
      <c r="AF546" s="71">
        <v>83980533.476438805</v>
      </c>
      <c r="AG546" s="71">
        <v>3898822.9284061221</v>
      </c>
      <c r="AH546" s="71">
        <v>1833807.7591027999</v>
      </c>
      <c r="AI546" s="71">
        <v>135066791.64955151</v>
      </c>
      <c r="AJ546" s="71">
        <v>105844609.7320009</v>
      </c>
      <c r="AK546" s="71">
        <v>0</v>
      </c>
      <c r="AL546" s="71">
        <v>0</v>
      </c>
      <c r="AM546" s="71">
        <v>8851807.912502991</v>
      </c>
      <c r="AN546" s="71">
        <v>0</v>
      </c>
      <c r="AO546" s="71">
        <v>0</v>
      </c>
      <c r="AP546" s="71">
        <v>339476373.45800316</v>
      </c>
      <c r="AQ546" s="72"/>
      <c r="AR546" s="71">
        <v>1999</v>
      </c>
      <c r="AS546" s="71">
        <v>528</v>
      </c>
      <c r="AT546" s="71">
        <v>0</v>
      </c>
      <c r="AU546" s="71">
        <v>2</v>
      </c>
      <c r="AV546" s="71">
        <v>0</v>
      </c>
      <c r="AW546" s="71">
        <v>2</v>
      </c>
      <c r="AX546" s="71"/>
      <c r="AY546" s="72"/>
      <c r="AZ546" s="71">
        <v>9006.7999999999993</v>
      </c>
      <c r="BA546" s="71">
        <v>24614.6</v>
      </c>
      <c r="BB546" s="71">
        <v>0</v>
      </c>
      <c r="BC546" s="71">
        <v>8400</v>
      </c>
      <c r="BD546" s="71">
        <v>0</v>
      </c>
      <c r="BE546" s="71">
        <v>845.6</v>
      </c>
      <c r="BF546" s="71"/>
      <c r="BG546" s="72"/>
      <c r="BH546" s="71">
        <v>0</v>
      </c>
      <c r="BI546" s="71">
        <v>3.78</v>
      </c>
      <c r="BJ546" s="71">
        <v>42.914999999999999</v>
      </c>
      <c r="BK546" s="71">
        <v>0</v>
      </c>
      <c r="BL546" s="71">
        <v>0.42399999999999999</v>
      </c>
      <c r="BM546" s="71">
        <v>0</v>
      </c>
      <c r="BN546" s="72"/>
      <c r="BO546" s="71">
        <v>0</v>
      </c>
      <c r="BP546" s="71">
        <v>1</v>
      </c>
      <c r="BQ546" s="71">
        <v>4</v>
      </c>
      <c r="BR546" s="71">
        <v>0</v>
      </c>
      <c r="BS546" s="71">
        <v>1</v>
      </c>
      <c r="BT546" s="71">
        <v>0</v>
      </c>
      <c r="BU546"/>
      <c r="BV546" s="70">
        <v>47.119</v>
      </c>
      <c r="BW546" s="70">
        <v>0</v>
      </c>
      <c r="BX546" s="70">
        <v>0</v>
      </c>
      <c r="BY546" s="70">
        <v>0</v>
      </c>
      <c r="BZ546" s="70">
        <v>0</v>
      </c>
      <c r="CA546" s="70">
        <v>0</v>
      </c>
      <c r="CB546" s="70">
        <v>0</v>
      </c>
      <c r="CC546" s="70">
        <v>0</v>
      </c>
      <c r="CD546" s="70">
        <v>0</v>
      </c>
    </row>
    <row r="547" spans="1:82">
      <c r="A547" s="70" t="s">
        <v>2318</v>
      </c>
      <c r="B547" s="70">
        <v>133</v>
      </c>
      <c r="C547" s="70">
        <v>14</v>
      </c>
      <c r="D547" s="70">
        <v>8</v>
      </c>
      <c r="E547" s="70">
        <v>2017</v>
      </c>
      <c r="F547" s="70" t="s">
        <v>156</v>
      </c>
      <c r="G547" s="70" t="s">
        <v>2304</v>
      </c>
      <c r="H547" s="70" t="s">
        <v>2305</v>
      </c>
      <c r="I547" s="148"/>
      <c r="J547" s="71">
        <v>69.841933487415716</v>
      </c>
      <c r="K547" s="71">
        <v>5.1092125791488145</v>
      </c>
      <c r="L547" s="71">
        <v>10.24986218496316</v>
      </c>
      <c r="M547" s="71">
        <v>81.53533924813614</v>
      </c>
      <c r="N547" s="71">
        <v>78.073167488750585</v>
      </c>
      <c r="O547" s="71">
        <v>71.424446742754697</v>
      </c>
      <c r="P547" s="71">
        <v>57.935323987144159</v>
      </c>
      <c r="Q547" s="71">
        <v>4.3522507922578599</v>
      </c>
      <c r="R547" s="71">
        <v>0</v>
      </c>
      <c r="S547" s="71">
        <v>9.6865358202735177</v>
      </c>
      <c r="T547" s="72"/>
      <c r="U547" s="71">
        <v>11961857</v>
      </c>
      <c r="V547" s="71">
        <v>2243</v>
      </c>
      <c r="W547" s="71">
        <v>202</v>
      </c>
      <c r="X547" s="71">
        <v>20449</v>
      </c>
      <c r="Y547" s="71">
        <v>26359</v>
      </c>
      <c r="Z547" s="71">
        <v>42704</v>
      </c>
      <c r="AA547" s="71">
        <v>12000</v>
      </c>
      <c r="AB547" s="71">
        <v>63720</v>
      </c>
      <c r="AC547" s="71">
        <v>0</v>
      </c>
      <c r="AD547" s="71">
        <v>9.6865358202735177</v>
      </c>
      <c r="AE547" s="72"/>
      <c r="AF547" s="71">
        <v>83213254.915041104</v>
      </c>
      <c r="AG547" s="71">
        <v>4045452.7199564702</v>
      </c>
      <c r="AH547" s="71">
        <v>2191840.3172582979</v>
      </c>
      <c r="AI547" s="71">
        <v>135382231.67476091</v>
      </c>
      <c r="AJ547" s="71">
        <v>114909941.6953416</v>
      </c>
      <c r="AK547" s="71">
        <v>0</v>
      </c>
      <c r="AL547" s="71">
        <v>0</v>
      </c>
      <c r="AM547" s="71">
        <v>8753017.73221834</v>
      </c>
      <c r="AN547" s="71">
        <v>0</v>
      </c>
      <c r="AO547" s="71">
        <v>0</v>
      </c>
      <c r="AP547" s="71">
        <v>348495739.05457669</v>
      </c>
      <c r="AQ547" s="72"/>
      <c r="AR547" s="71">
        <v>2090</v>
      </c>
      <c r="AS547" s="71">
        <v>608</v>
      </c>
      <c r="AT547" s="71">
        <v>0</v>
      </c>
      <c r="AU547" s="71">
        <v>3</v>
      </c>
      <c r="AV547" s="71">
        <v>0</v>
      </c>
      <c r="AW547" s="71">
        <v>2</v>
      </c>
      <c r="AX547" s="71"/>
      <c r="AY547" s="72"/>
      <c r="AZ547" s="71">
        <v>9474.5</v>
      </c>
      <c r="BA547" s="71">
        <v>31663.800000000028</v>
      </c>
      <c r="BB547" s="71">
        <v>0</v>
      </c>
      <c r="BC547" s="71">
        <v>16300</v>
      </c>
      <c r="BD547" s="71">
        <v>0</v>
      </c>
      <c r="BE547" s="71">
        <v>845.6</v>
      </c>
      <c r="BF547" s="71"/>
      <c r="BG547" s="72"/>
      <c r="BH547" s="71">
        <v>0</v>
      </c>
      <c r="BI547" s="71">
        <v>4.2590000000000003</v>
      </c>
      <c r="BJ547" s="71">
        <v>43.194000000000003</v>
      </c>
      <c r="BK547" s="71">
        <v>0</v>
      </c>
      <c r="BL547" s="71">
        <v>0</v>
      </c>
      <c r="BM547" s="71">
        <v>0</v>
      </c>
      <c r="BN547" s="72"/>
      <c r="BO547" s="71">
        <v>0</v>
      </c>
      <c r="BP547" s="71">
        <v>1</v>
      </c>
      <c r="BQ547" s="71">
        <v>4</v>
      </c>
      <c r="BR547" s="71">
        <v>0</v>
      </c>
      <c r="BS547" s="71">
        <v>0</v>
      </c>
      <c r="BT547" s="71">
        <v>0</v>
      </c>
      <c r="BU547"/>
      <c r="BV547" s="70">
        <v>47.453000000000003</v>
      </c>
      <c r="BW547" s="70">
        <v>0</v>
      </c>
      <c r="BX547" s="70">
        <v>0</v>
      </c>
      <c r="BY547" s="70">
        <v>0</v>
      </c>
      <c r="BZ547" s="70">
        <v>0</v>
      </c>
      <c r="CA547" s="70">
        <v>0</v>
      </c>
      <c r="CB547" s="70">
        <v>0</v>
      </c>
      <c r="CC547" s="70">
        <v>0</v>
      </c>
      <c r="CD547" s="70">
        <v>0</v>
      </c>
    </row>
    <row r="548" spans="1:82">
      <c r="A548" s="70" t="s">
        <v>2319</v>
      </c>
      <c r="B548" s="70">
        <v>134</v>
      </c>
      <c r="C548" s="70">
        <v>15</v>
      </c>
      <c r="D548" s="70">
        <v>8</v>
      </c>
      <c r="E548" s="70">
        <v>2018</v>
      </c>
      <c r="F548" s="70" t="s">
        <v>183</v>
      </c>
      <c r="G548" s="70" t="s">
        <v>2304</v>
      </c>
      <c r="H548" s="70" t="s">
        <v>2305</v>
      </c>
      <c r="I548" s="148"/>
      <c r="J548" s="71">
        <v>59.509553847306513</v>
      </c>
      <c r="K548" s="71">
        <v>4.8039572598858502</v>
      </c>
      <c r="L548" s="71">
        <v>9.602245431765958</v>
      </c>
      <c r="M548" s="71">
        <v>80.611846309277382</v>
      </c>
      <c r="N548" s="71">
        <v>73.634425329830364</v>
      </c>
      <c r="O548" s="71">
        <v>70.080896144791211</v>
      </c>
      <c r="P548" s="71">
        <v>57.482899035205833</v>
      </c>
      <c r="Q548" s="71">
        <v>3.9863375154476302</v>
      </c>
      <c r="R548" s="71">
        <v>0</v>
      </c>
      <c r="S548" s="71">
        <v>11.582614835329727</v>
      </c>
      <c r="T548" s="72"/>
      <c r="U548" s="71">
        <v>10844187</v>
      </c>
      <c r="V548" s="71">
        <v>2243</v>
      </c>
      <c r="W548" s="71">
        <v>202</v>
      </c>
      <c r="X548" s="71">
        <v>20449</v>
      </c>
      <c r="Y548" s="71">
        <v>26384</v>
      </c>
      <c r="Z548" s="71">
        <v>42703</v>
      </c>
      <c r="AA548" s="71">
        <v>12026</v>
      </c>
      <c r="AB548" s="71">
        <v>62895</v>
      </c>
      <c r="AC548" s="71">
        <v>0</v>
      </c>
      <c r="AD548" s="71">
        <v>11.58261483532973</v>
      </c>
      <c r="AE548" s="72"/>
      <c r="AF548" s="71">
        <v>72182551.755468637</v>
      </c>
      <c r="AG548" s="71">
        <v>3653285.0200041332</v>
      </c>
      <c r="AH548" s="71">
        <v>2091950.0135772559</v>
      </c>
      <c r="AI548" s="71">
        <v>131926855.5105702</v>
      </c>
      <c r="AJ548" s="71">
        <v>115595729.4466753</v>
      </c>
      <c r="AK548" s="71">
        <v>0</v>
      </c>
      <c r="AL548" s="71">
        <v>0</v>
      </c>
      <c r="AM548" s="71">
        <v>8657566.6082091536</v>
      </c>
      <c r="AN548" s="71">
        <v>0</v>
      </c>
      <c r="AO548" s="71">
        <v>0</v>
      </c>
      <c r="AP548" s="71">
        <v>334107938.35450464</v>
      </c>
      <c r="AQ548" s="72"/>
      <c r="AR548" s="71">
        <v>2174</v>
      </c>
      <c r="AS548" s="71">
        <v>656</v>
      </c>
      <c r="AT548" s="71">
        <v>0</v>
      </c>
      <c r="AU548" s="71">
        <v>3</v>
      </c>
      <c r="AV548" s="71">
        <v>0</v>
      </c>
      <c r="AW548" s="71">
        <v>2</v>
      </c>
      <c r="AX548" s="71"/>
      <c r="AY548" s="72"/>
      <c r="AZ548" s="71">
        <v>9891.4999999999945</v>
      </c>
      <c r="BA548" s="71">
        <v>35203.699999999997</v>
      </c>
      <c r="BB548" s="71">
        <v>0</v>
      </c>
      <c r="BC548" s="71">
        <v>16300</v>
      </c>
      <c r="BD548" s="71">
        <v>0</v>
      </c>
      <c r="BE548" s="71">
        <v>1254.5999999999999</v>
      </c>
      <c r="BF548" s="71"/>
      <c r="BG548" s="72"/>
      <c r="BH548" s="71">
        <v>0</v>
      </c>
      <c r="BI548" s="71">
        <v>4.0880000000000001</v>
      </c>
      <c r="BJ548" s="71">
        <v>45.363</v>
      </c>
      <c r="BK548" s="71">
        <v>0</v>
      </c>
      <c r="BL548" s="71">
        <v>0</v>
      </c>
      <c r="BM548" s="71">
        <v>0</v>
      </c>
      <c r="BN548" s="72"/>
      <c r="BO548" s="71">
        <v>0</v>
      </c>
      <c r="BP548" s="71">
        <v>1</v>
      </c>
      <c r="BQ548" s="71">
        <v>4</v>
      </c>
      <c r="BR548" s="71">
        <v>0</v>
      </c>
      <c r="BS548" s="71">
        <v>0</v>
      </c>
      <c r="BT548" s="71">
        <v>0</v>
      </c>
      <c r="BU548"/>
      <c r="BV548" s="70">
        <v>49.451000000000001</v>
      </c>
      <c r="BW548" s="70">
        <v>0</v>
      </c>
      <c r="BX548" s="70">
        <v>0</v>
      </c>
      <c r="BY548" s="70">
        <v>0</v>
      </c>
      <c r="BZ548" s="70">
        <v>0</v>
      </c>
      <c r="CA548" s="70">
        <v>0</v>
      </c>
      <c r="CB548" s="70">
        <v>0</v>
      </c>
      <c r="CC548" s="70">
        <v>0</v>
      </c>
      <c r="CD548" s="70">
        <v>0</v>
      </c>
    </row>
    <row r="549" spans="1:82">
      <c r="A549" s="70" t="s">
        <v>2320</v>
      </c>
      <c r="B549" s="70">
        <v>135</v>
      </c>
      <c r="C549" s="70">
        <v>16</v>
      </c>
      <c r="D549" s="70">
        <v>8</v>
      </c>
      <c r="E549" s="70">
        <v>2019</v>
      </c>
      <c r="F549" s="70" t="s">
        <v>158</v>
      </c>
      <c r="G549" s="70" t="s">
        <v>2304</v>
      </c>
      <c r="H549" s="70" t="s">
        <v>2305</v>
      </c>
      <c r="I549" s="148"/>
      <c r="J549" s="71">
        <v>57.073266363590463</v>
      </c>
      <c r="K549" s="71">
        <v>4.2411078776897773</v>
      </c>
      <c r="L549" s="71">
        <v>9.6830776989416876</v>
      </c>
      <c r="M549" s="71">
        <v>76.327570027035918</v>
      </c>
      <c r="N549" s="71">
        <v>64.080644593752268</v>
      </c>
      <c r="O549" s="71">
        <v>67.823410308785313</v>
      </c>
      <c r="P549" s="71">
        <v>56.563130297298734</v>
      </c>
      <c r="Q549" s="71">
        <v>3.8263421628241301</v>
      </c>
      <c r="R549" s="71">
        <v>0</v>
      </c>
      <c r="S549" s="71">
        <v>11.128524907010117</v>
      </c>
      <c r="T549" s="72"/>
      <c r="U549" s="71">
        <v>10869448</v>
      </c>
      <c r="V549" s="71">
        <v>2243</v>
      </c>
      <c r="W549" s="71">
        <v>202</v>
      </c>
      <c r="X549" s="71">
        <v>20449</v>
      </c>
      <c r="Y549" s="71">
        <v>26412</v>
      </c>
      <c r="Z549" s="71">
        <v>42462</v>
      </c>
      <c r="AA549" s="71">
        <v>11745</v>
      </c>
      <c r="AB549" s="71">
        <v>62005</v>
      </c>
      <c r="AC549" s="71">
        <v>0</v>
      </c>
      <c r="AD549" s="71">
        <v>11.128524907010121</v>
      </c>
      <c r="AE549" s="72"/>
      <c r="AF549" s="71">
        <v>70769175.581005648</v>
      </c>
      <c r="AG549" s="71">
        <v>3411551.060465381</v>
      </c>
      <c r="AH549" s="71">
        <v>2218119.048557343</v>
      </c>
      <c r="AI549" s="71">
        <v>130125451.76090629</v>
      </c>
      <c r="AJ549" s="71">
        <v>101765066.6570026</v>
      </c>
      <c r="AK549" s="71">
        <v>0</v>
      </c>
      <c r="AL549" s="71">
        <v>0</v>
      </c>
      <c r="AM549" s="71">
        <v>8444614.2266099099</v>
      </c>
      <c r="AN549" s="71">
        <v>0</v>
      </c>
      <c r="AO549" s="71">
        <v>0</v>
      </c>
      <c r="AP549" s="71">
        <v>316733978.3345471</v>
      </c>
      <c r="AQ549" s="72"/>
      <c r="AR549" s="71">
        <v>2245</v>
      </c>
      <c r="AS549" s="71">
        <v>723</v>
      </c>
      <c r="AT549" s="71">
        <v>0</v>
      </c>
      <c r="AU549" s="71">
        <v>3</v>
      </c>
      <c r="AV549" s="71">
        <v>0</v>
      </c>
      <c r="AW549" s="71">
        <v>2</v>
      </c>
      <c r="AX549" s="71"/>
      <c r="AY549" s="72"/>
      <c r="AZ549" s="71">
        <v>10287.299999999999</v>
      </c>
      <c r="BA549" s="71">
        <v>37911.700000000033</v>
      </c>
      <c r="BB549" s="71">
        <v>0</v>
      </c>
      <c r="BC549" s="71">
        <v>16300</v>
      </c>
      <c r="BD549" s="71">
        <v>0</v>
      </c>
      <c r="BE549" s="71">
        <v>1255.03</v>
      </c>
      <c r="BF549" s="71"/>
      <c r="BG549" s="72"/>
      <c r="BH549" s="71">
        <v>0</v>
      </c>
      <c r="BI549" s="71">
        <v>2.9729999999999999</v>
      </c>
      <c r="BJ549" s="71">
        <v>47.401000000000003</v>
      </c>
      <c r="BK549" s="71">
        <v>0</v>
      </c>
      <c r="BL549" s="71">
        <v>0</v>
      </c>
      <c r="BM549" s="71">
        <v>0</v>
      </c>
      <c r="BN549" s="72"/>
      <c r="BO549" s="71">
        <v>0</v>
      </c>
      <c r="BP549" s="71">
        <v>1</v>
      </c>
      <c r="BQ549" s="71">
        <v>5</v>
      </c>
      <c r="BR549" s="71">
        <v>0</v>
      </c>
      <c r="BS549" s="71">
        <v>0</v>
      </c>
      <c r="BT549" s="71">
        <v>0</v>
      </c>
      <c r="BU549"/>
      <c r="BV549" s="70">
        <v>50.374000000000002</v>
      </c>
      <c r="BW549" s="70">
        <v>0</v>
      </c>
      <c r="BX549" s="70">
        <v>0</v>
      </c>
      <c r="BY549" s="70">
        <v>0</v>
      </c>
      <c r="BZ549" s="70">
        <v>0</v>
      </c>
      <c r="CA549" s="70">
        <v>0</v>
      </c>
      <c r="CB549" s="70">
        <v>0</v>
      </c>
      <c r="CC549" s="70">
        <v>0</v>
      </c>
      <c r="CD549" s="70">
        <v>0</v>
      </c>
    </row>
    <row r="550" spans="1:82">
      <c r="A550" s="70" t="s">
        <v>2321</v>
      </c>
      <c r="B550" s="70">
        <v>136</v>
      </c>
      <c r="C550" s="70">
        <v>17</v>
      </c>
      <c r="D550" s="70">
        <v>8</v>
      </c>
      <c r="E550" s="70">
        <v>2020</v>
      </c>
      <c r="F550" s="70" t="s">
        <v>159</v>
      </c>
      <c r="G550" s="70" t="s">
        <v>2304</v>
      </c>
      <c r="H550" s="70" t="s">
        <v>2305</v>
      </c>
      <c r="I550" s="148"/>
      <c r="J550" s="71">
        <v>70.245986846235667</v>
      </c>
      <c r="K550" s="71">
        <v>4.1729966680979649</v>
      </c>
      <c r="L550" s="71">
        <v>7.76091255989774</v>
      </c>
      <c r="M550" s="71">
        <v>64.131034912307371</v>
      </c>
      <c r="N550" s="71">
        <v>66.650657313823089</v>
      </c>
      <c r="O550" s="71">
        <v>58.902305919893024</v>
      </c>
      <c r="P550" s="71">
        <v>53.243305794648542</v>
      </c>
      <c r="Q550" s="71">
        <v>3.60597888235454</v>
      </c>
      <c r="R550" s="71">
        <v>0</v>
      </c>
      <c r="S550" s="71">
        <v>8.925598030794017</v>
      </c>
      <c r="T550" s="72"/>
      <c r="U550" s="71">
        <v>12576199</v>
      </c>
      <c r="V550" s="71">
        <v>2015</v>
      </c>
      <c r="W550" s="71">
        <v>165</v>
      </c>
      <c r="X550" s="71">
        <v>18963</v>
      </c>
      <c r="Y550" s="71">
        <v>26380</v>
      </c>
      <c r="Z550" s="71">
        <v>42090</v>
      </c>
      <c r="AA550" s="71">
        <v>11751</v>
      </c>
      <c r="AB550" s="71">
        <v>61159</v>
      </c>
      <c r="AC550" s="71">
        <v>0</v>
      </c>
      <c r="AD550" s="71">
        <v>8.925598030794017</v>
      </c>
      <c r="AE550" s="72"/>
      <c r="AF550" s="71">
        <v>88139846.378641307</v>
      </c>
      <c r="AG550" s="71">
        <v>3182665.7003491828</v>
      </c>
      <c r="AH550" s="71">
        <v>1830244.0613026784</v>
      </c>
      <c r="AI550" s="71">
        <v>109496261.1313909</v>
      </c>
      <c r="AJ550" s="71">
        <v>114692814.4940359</v>
      </c>
      <c r="AK550" s="71"/>
      <c r="AL550" s="71"/>
      <c r="AM550" s="71">
        <v>7981928.9906621678</v>
      </c>
      <c r="AN550" s="71"/>
      <c r="AO550" s="71"/>
      <c r="AP550" s="71">
        <v>325323760.75638211</v>
      </c>
      <c r="AQ550" s="72"/>
      <c r="AR550" s="71">
        <v>2317</v>
      </c>
      <c r="AS550" s="71">
        <v>789</v>
      </c>
      <c r="AT550" s="71">
        <v>0</v>
      </c>
      <c r="AU550" s="71">
        <v>4</v>
      </c>
      <c r="AV550" s="71">
        <v>0</v>
      </c>
      <c r="AW550" s="71">
        <v>2</v>
      </c>
      <c r="AX550" s="71"/>
      <c r="AY550" s="72"/>
      <c r="AZ550" s="71">
        <v>10742.899999999991</v>
      </c>
      <c r="BA550" s="71">
        <v>40788.900000000031</v>
      </c>
      <c r="BB550" s="71">
        <v>0</v>
      </c>
      <c r="BC550" s="71">
        <v>28200.799999999999</v>
      </c>
      <c r="BD550" s="71">
        <v>0</v>
      </c>
      <c r="BE550" s="71">
        <v>1255.03</v>
      </c>
      <c r="BF550" s="71"/>
      <c r="BG550" s="72"/>
      <c r="BH550" s="71">
        <v>0</v>
      </c>
      <c r="BI550" s="71">
        <v>3.2090000000000001</v>
      </c>
      <c r="BJ550" s="71">
        <v>42.92</v>
      </c>
      <c r="BK550" s="71">
        <v>0</v>
      </c>
      <c r="BL550" s="71">
        <v>0</v>
      </c>
      <c r="BM550" s="71">
        <v>0</v>
      </c>
      <c r="BN550" s="72"/>
      <c r="BO550" s="71">
        <v>0</v>
      </c>
      <c r="BP550" s="71">
        <v>1</v>
      </c>
      <c r="BQ550" s="71">
        <v>5</v>
      </c>
      <c r="BR550" s="71">
        <v>0</v>
      </c>
      <c r="BS550" s="71">
        <v>0</v>
      </c>
      <c r="BT550" s="71">
        <v>0</v>
      </c>
      <c r="BU550"/>
      <c r="BV550" s="70">
        <v>46.128999999999998</v>
      </c>
      <c r="BW550" s="70">
        <v>0</v>
      </c>
      <c r="BX550" s="70">
        <v>0</v>
      </c>
      <c r="BY550" s="70">
        <v>0</v>
      </c>
      <c r="BZ550" s="70">
        <v>0</v>
      </c>
      <c r="CA550" s="70">
        <v>0</v>
      </c>
      <c r="CB550" s="70">
        <v>0</v>
      </c>
      <c r="CC550" s="70">
        <v>0</v>
      </c>
      <c r="CD550" s="70">
        <v>0</v>
      </c>
    </row>
    <row r="551" spans="1:82">
      <c r="A551" s="70" t="s">
        <v>2322</v>
      </c>
      <c r="B551" s="70">
        <v>136</v>
      </c>
      <c r="C551" s="70">
        <v>18</v>
      </c>
      <c r="D551" s="70">
        <v>8</v>
      </c>
      <c r="E551" s="70">
        <v>2021</v>
      </c>
      <c r="F551" s="70" t="s">
        <v>160</v>
      </c>
      <c r="G551" s="70" t="s">
        <v>2304</v>
      </c>
      <c r="H551" s="70" t="s">
        <v>2305</v>
      </c>
      <c r="I551" s="148"/>
      <c r="J551" s="71">
        <v>58.745308584845965</v>
      </c>
      <c r="K551" s="71">
        <v>4.6463857008382954</v>
      </c>
      <c r="L551" s="71">
        <v>7.1356869166378312</v>
      </c>
      <c r="M551" s="71">
        <v>72.693972039390502</v>
      </c>
      <c r="N551" s="71">
        <v>65.810477697135582</v>
      </c>
      <c r="O551" s="71">
        <v>57.010304698369843</v>
      </c>
      <c r="P551" s="71">
        <v>54.551200245112085</v>
      </c>
      <c r="Q551" s="71">
        <v>3.5215599955689498</v>
      </c>
      <c r="R551" s="71">
        <v>0</v>
      </c>
      <c r="S551" s="71">
        <v>9.4758725540279283</v>
      </c>
      <c r="T551" s="72"/>
      <c r="U551" s="71">
        <v>12150091</v>
      </c>
      <c r="V551" s="71">
        <v>2015</v>
      </c>
      <c r="W551" s="71">
        <v>165</v>
      </c>
      <c r="X551" s="71">
        <v>18963</v>
      </c>
      <c r="Y551" s="71">
        <v>26414</v>
      </c>
      <c r="Z551" s="71">
        <v>41946</v>
      </c>
      <c r="AA551" s="71">
        <v>11740</v>
      </c>
      <c r="AB551" s="71">
        <v>60314</v>
      </c>
      <c r="AC551" s="71">
        <v>0</v>
      </c>
      <c r="AD551" s="71">
        <v>9.4758725540279283</v>
      </c>
      <c r="AE551" s="72"/>
      <c r="AF551" s="71">
        <v>74241202.572529197</v>
      </c>
      <c r="AG551" s="71">
        <v>3582445.385639173</v>
      </c>
      <c r="AH551" s="71">
        <v>1611663.2923758239</v>
      </c>
      <c r="AI551" s="71">
        <v>122610608.37668693</v>
      </c>
      <c r="AJ551" s="71">
        <v>100816908.9755657</v>
      </c>
      <c r="AK551" s="71">
        <v>0</v>
      </c>
      <c r="AL551" s="71">
        <v>0</v>
      </c>
      <c r="AM551" s="71">
        <v>7917050.1292398255</v>
      </c>
      <c r="AN551" s="71">
        <v>0</v>
      </c>
      <c r="AO551" s="71">
        <v>0</v>
      </c>
      <c r="AP551" s="71">
        <v>310779878.73203659</v>
      </c>
      <c r="AQ551" s="72"/>
      <c r="AR551" s="71">
        <v>2397</v>
      </c>
      <c r="AS551" s="71">
        <v>815</v>
      </c>
      <c r="AT551" s="71">
        <v>0</v>
      </c>
      <c r="AU551" s="71">
        <v>5</v>
      </c>
      <c r="AV551" s="71">
        <v>0</v>
      </c>
      <c r="AW551" s="71">
        <v>2</v>
      </c>
      <c r="AX551" s="71"/>
      <c r="AY551" s="72"/>
      <c r="AZ551" s="71">
        <v>11229.199999999981</v>
      </c>
      <c r="BA551" s="71">
        <v>41997.300000000017</v>
      </c>
      <c r="BB551" s="71">
        <v>0</v>
      </c>
      <c r="BC551" s="71">
        <v>28250.7</v>
      </c>
      <c r="BD551" s="71">
        <v>0</v>
      </c>
      <c r="BE551" s="71">
        <v>1255.03</v>
      </c>
      <c r="BF551" s="71"/>
      <c r="BG551" s="72"/>
      <c r="BH551" s="71">
        <v>0</v>
      </c>
      <c r="BI551" s="71">
        <v>3.2749999999999999</v>
      </c>
      <c r="BJ551" s="71">
        <v>27.515999999999998</v>
      </c>
      <c r="BK551" s="71">
        <v>0</v>
      </c>
      <c r="BL551" s="71">
        <v>0</v>
      </c>
      <c r="BM551" s="71">
        <v>0</v>
      </c>
      <c r="BN551" s="72"/>
      <c r="BO551" s="71">
        <v>0</v>
      </c>
      <c r="BP551" s="71">
        <v>1</v>
      </c>
      <c r="BQ551" s="71">
        <v>4</v>
      </c>
      <c r="BR551" s="71">
        <v>0</v>
      </c>
      <c r="BS551" s="71">
        <v>0</v>
      </c>
      <c r="BT551" s="71">
        <v>0</v>
      </c>
      <c r="BU551"/>
      <c r="BV551" s="70">
        <v>30.791</v>
      </c>
      <c r="BW551" s="70">
        <v>0</v>
      </c>
      <c r="BX551" s="70">
        <v>0</v>
      </c>
      <c r="BY551" s="70">
        <v>0</v>
      </c>
      <c r="BZ551" s="70">
        <v>0</v>
      </c>
      <c r="CA551" s="70">
        <v>0</v>
      </c>
      <c r="CB551" s="70">
        <v>0</v>
      </c>
      <c r="CC551" s="70">
        <v>0</v>
      </c>
      <c r="CD551" s="70">
        <v>0</v>
      </c>
    </row>
    <row r="552" spans="1:82">
      <c r="A552" s="70" t="s">
        <v>2323</v>
      </c>
      <c r="B552" s="70">
        <v>136</v>
      </c>
      <c r="C552" s="70">
        <v>19</v>
      </c>
      <c r="D552" s="70">
        <v>8</v>
      </c>
      <c r="E552" s="70">
        <v>2022</v>
      </c>
      <c r="F552" s="70" t="s">
        <v>161</v>
      </c>
      <c r="G552" s="70" t="s">
        <v>2304</v>
      </c>
      <c r="H552" s="70" t="s">
        <v>2305</v>
      </c>
      <c r="I552" s="148"/>
      <c r="J552" s="71">
        <v>60.866130786149107</v>
      </c>
      <c r="K552" s="71">
        <v>4.4862979683281612</v>
      </c>
      <c r="L552" s="71">
        <v>5.8702860314314318</v>
      </c>
      <c r="M552" s="71">
        <v>70.017690794872777</v>
      </c>
      <c r="N552" s="71">
        <v>66.32116383991081</v>
      </c>
      <c r="O552" s="71">
        <v>59.500495918296274</v>
      </c>
      <c r="P552" s="71">
        <v>54.18519272273624</v>
      </c>
      <c r="Q552" s="71">
        <v>3.4876849494897</v>
      </c>
      <c r="R552" s="71">
        <v>0</v>
      </c>
      <c r="S552" s="71">
        <v>10.653780127349011</v>
      </c>
      <c r="T552" s="72"/>
      <c r="U552" s="71">
        <v>13553354</v>
      </c>
      <c r="V552" s="71">
        <v>2015</v>
      </c>
      <c r="W552" s="71">
        <v>165</v>
      </c>
      <c r="X552" s="71">
        <v>18963</v>
      </c>
      <c r="Y552" s="71">
        <v>26297</v>
      </c>
      <c r="Z552" s="71">
        <v>41594</v>
      </c>
      <c r="AA552" s="71">
        <v>11839</v>
      </c>
      <c r="AB552" s="71">
        <v>59244</v>
      </c>
      <c r="AC552" s="71">
        <v>0</v>
      </c>
      <c r="AD552" s="71">
        <v>10.653780127349011</v>
      </c>
      <c r="AE552" s="72"/>
      <c r="AF552" s="71">
        <v>75336691.556095168</v>
      </c>
      <c r="AG552" s="71">
        <v>3592733.2119262321</v>
      </c>
      <c r="AH552" s="71">
        <v>1595299.5871667003</v>
      </c>
      <c r="AI552" s="71">
        <v>115965900.86386636</v>
      </c>
      <c r="AJ552" s="71">
        <v>110330728.83302867</v>
      </c>
      <c r="AK552" s="71">
        <v>0</v>
      </c>
      <c r="AL552" s="71">
        <v>0</v>
      </c>
      <c r="AM552" s="71">
        <v>7650017.4298551539</v>
      </c>
      <c r="AN552" s="71">
        <v>0</v>
      </c>
      <c r="AO552" s="71">
        <v>0</v>
      </c>
      <c r="AP552" s="71">
        <v>314471371.4819383</v>
      </c>
      <c r="AQ552" s="72"/>
      <c r="AR552" s="71">
        <v>2505</v>
      </c>
      <c r="AS552" s="71">
        <v>838</v>
      </c>
      <c r="AT552" s="71">
        <v>0</v>
      </c>
      <c r="AU552" s="71">
        <v>5</v>
      </c>
      <c r="AV552" s="71">
        <v>0</v>
      </c>
      <c r="AW552" s="71">
        <v>2</v>
      </c>
      <c r="AX552" s="71"/>
      <c r="AY552" s="72"/>
      <c r="AZ552" s="71">
        <v>11957.099999999973</v>
      </c>
      <c r="BA552" s="71">
        <v>44998.399999999994</v>
      </c>
      <c r="BB552" s="71">
        <v>0</v>
      </c>
      <c r="BC552" s="71">
        <v>28250.7</v>
      </c>
      <c r="BD552" s="71">
        <v>0</v>
      </c>
      <c r="BE552" s="71">
        <v>1255.03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2324</v>
      </c>
      <c r="B553" s="70">
        <v>136</v>
      </c>
      <c r="C553" s="70">
        <v>20</v>
      </c>
      <c r="D553" s="70">
        <v>8</v>
      </c>
      <c r="E553" s="70">
        <v>2023</v>
      </c>
      <c r="F553" s="70" t="s">
        <v>1539</v>
      </c>
      <c r="G553" s="70" t="s">
        <v>2304</v>
      </c>
      <c r="H553" s="70" t="s">
        <v>2305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843</v>
      </c>
      <c r="AT553" s="71">
        <v>0</v>
      </c>
      <c r="AU553" s="71">
        <v>5</v>
      </c>
      <c r="AV553" s="71">
        <v>0</v>
      </c>
      <c r="AW553" s="71">
        <v>2</v>
      </c>
      <c r="AX553" s="71"/>
      <c r="AY553" s="72"/>
      <c r="AZ553" s="71">
        <v>12570.699999999957</v>
      </c>
      <c r="BA553" s="71">
        <v>45140.2</v>
      </c>
      <c r="BB553" s="71">
        <v>0</v>
      </c>
      <c r="BC553" s="71">
        <v>28250.7</v>
      </c>
      <c r="BD553" s="71">
        <v>0</v>
      </c>
      <c r="BE553" s="71">
        <v>1255.03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2325</v>
      </c>
      <c r="B554" s="70">
        <v>136</v>
      </c>
      <c r="C554" s="70">
        <v>21</v>
      </c>
      <c r="D554" s="70">
        <v>8</v>
      </c>
      <c r="E554" s="70">
        <v>2024</v>
      </c>
      <c r="F554" s="70" t="s">
        <v>1554</v>
      </c>
      <c r="G554" s="70" t="s">
        <v>2304</v>
      </c>
      <c r="H554" s="70" t="s">
        <v>2305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2326</v>
      </c>
      <c r="B555" s="70">
        <v>1</v>
      </c>
      <c r="C555" s="70">
        <v>1</v>
      </c>
      <c r="D555" s="70">
        <v>1</v>
      </c>
      <c r="E555" s="70">
        <v>1990</v>
      </c>
      <c r="F555" s="70" t="s">
        <v>787</v>
      </c>
      <c r="G555" s="70" t="s">
        <v>2327</v>
      </c>
      <c r="H555" s="70" t="s">
        <v>2328</v>
      </c>
      <c r="I555" s="148" t="s">
        <v>793</v>
      </c>
      <c r="J555" s="71">
        <v>857.2335443051154</v>
      </c>
      <c r="K555" s="71">
        <v>3.3237473148378451</v>
      </c>
      <c r="L555" s="71">
        <v>18.257314397541219</v>
      </c>
      <c r="M555" s="71">
        <v>33.415341328463107</v>
      </c>
      <c r="N555" s="71">
        <v>59.878940891686248</v>
      </c>
      <c r="O555" s="71">
        <v>49.714122674153508</v>
      </c>
      <c r="P555" s="71">
        <v>47.534895698624858</v>
      </c>
      <c r="Q555" s="71">
        <v>3.6907955115100002</v>
      </c>
      <c r="R555" s="71">
        <v>0.43625412694859339</v>
      </c>
      <c r="S555" s="71">
        <v>4.2066813268570682</v>
      </c>
      <c r="T555" s="72"/>
      <c r="U555" s="71">
        <v>102046884</v>
      </c>
      <c r="V555" s="71">
        <v>1186</v>
      </c>
      <c r="W555" s="71">
        <v>180</v>
      </c>
      <c r="X555" s="71">
        <v>11645</v>
      </c>
      <c r="Y555" s="71">
        <v>19056</v>
      </c>
      <c r="Z555" s="71">
        <v>20448</v>
      </c>
      <c r="AA555" s="71">
        <v>11542</v>
      </c>
      <c r="AB555" s="71">
        <v>59926</v>
      </c>
      <c r="AC555" s="71">
        <v>75560</v>
      </c>
      <c r="AD555" s="71">
        <v>4.2066813268570682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2329</v>
      </c>
      <c r="B556" s="70">
        <v>2</v>
      </c>
      <c r="C556" s="70">
        <v>2</v>
      </c>
      <c r="D556" s="70">
        <v>1</v>
      </c>
      <c r="E556" s="70">
        <v>2005</v>
      </c>
      <c r="F556" s="70" t="s">
        <v>789</v>
      </c>
      <c r="G556" s="70" t="s">
        <v>2327</v>
      </c>
      <c r="H556" s="70" t="s">
        <v>2328</v>
      </c>
      <c r="I556" s="148"/>
      <c r="J556" s="71">
        <v>1024.7150935491491</v>
      </c>
      <c r="K556" s="71">
        <v>2.7612968333126942</v>
      </c>
      <c r="L556" s="71">
        <v>13.51893346990685</v>
      </c>
      <c r="M556" s="71">
        <v>54.592227490042021</v>
      </c>
      <c r="N556" s="71">
        <v>69.014566567336516</v>
      </c>
      <c r="O556" s="71">
        <v>76.11467173801249</v>
      </c>
      <c r="P556" s="71">
        <v>47.73710268176886</v>
      </c>
      <c r="Q556" s="71">
        <v>3.4666951517284801</v>
      </c>
      <c r="R556" s="71">
        <v>0.28292823454695698</v>
      </c>
      <c r="S556" s="71">
        <v>4.8699846510000011</v>
      </c>
      <c r="T556" s="72"/>
      <c r="U556" s="71">
        <v>137171408</v>
      </c>
      <c r="V556" s="71">
        <v>1182</v>
      </c>
      <c r="W556" s="71">
        <v>118</v>
      </c>
      <c r="X556" s="71">
        <v>10196</v>
      </c>
      <c r="Y556" s="71">
        <v>19686</v>
      </c>
      <c r="Z556" s="71">
        <v>36228</v>
      </c>
      <c r="AA556" s="71">
        <v>9493</v>
      </c>
      <c r="AB556" s="71">
        <v>58843</v>
      </c>
      <c r="AC556" s="71">
        <v>50030</v>
      </c>
      <c r="AD556" s="71">
        <v>4.8699846510000011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2330</v>
      </c>
      <c r="B557" s="70">
        <v>3</v>
      </c>
      <c r="C557" s="70">
        <v>3</v>
      </c>
      <c r="D557" s="70">
        <v>1</v>
      </c>
      <c r="E557" s="70">
        <v>2006</v>
      </c>
      <c r="F557" s="70" t="s">
        <v>790</v>
      </c>
      <c r="G557" s="70" t="s">
        <v>2327</v>
      </c>
      <c r="H557" s="70" t="s">
        <v>2328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2331</v>
      </c>
      <c r="B558" s="70">
        <v>4</v>
      </c>
      <c r="C558" s="70">
        <v>4</v>
      </c>
      <c r="D558" s="70">
        <v>1</v>
      </c>
      <c r="E558" s="70">
        <v>2007</v>
      </c>
      <c r="F558" s="70" t="s">
        <v>791</v>
      </c>
      <c r="G558" s="1064" t="s">
        <v>2327</v>
      </c>
      <c r="H558" s="70" t="s">
        <v>2328</v>
      </c>
      <c r="I558" s="148"/>
      <c r="J558" s="71">
        <v>1096.412439430293</v>
      </c>
      <c r="K558" s="71">
        <v>2.6979514005699632</v>
      </c>
      <c r="L558" s="71">
        <v>13.92398000136329</v>
      </c>
      <c r="M558" s="71">
        <v>60.571355955817737</v>
      </c>
      <c r="N558" s="71">
        <v>73.559781530629635</v>
      </c>
      <c r="O558" s="71">
        <v>75.065995515703136</v>
      </c>
      <c r="P558" s="71">
        <v>48.077710778800991</v>
      </c>
      <c r="Q558" s="71">
        <v>3.6886750002484798</v>
      </c>
      <c r="R558" s="71">
        <v>0.32296062183339902</v>
      </c>
      <c r="S558" s="71">
        <v>6.2774123737599998</v>
      </c>
      <c r="T558" s="72"/>
      <c r="U558" s="71">
        <v>172868098</v>
      </c>
      <c r="V558" s="71">
        <v>1139</v>
      </c>
      <c r="W558" s="71">
        <v>136</v>
      </c>
      <c r="X558" s="71">
        <v>13594</v>
      </c>
      <c r="Y558" s="71">
        <v>20430</v>
      </c>
      <c r="Z558" s="71">
        <v>37142</v>
      </c>
      <c r="AA558" s="71">
        <v>9415</v>
      </c>
      <c r="AB558" s="71">
        <v>59300</v>
      </c>
      <c r="AC558" s="71">
        <v>58747.5</v>
      </c>
      <c r="AD558" s="71">
        <v>6.2774123737599998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2332</v>
      </c>
      <c r="B559" s="70">
        <v>5</v>
      </c>
      <c r="C559" s="70">
        <v>5</v>
      </c>
      <c r="D559" s="70">
        <v>1</v>
      </c>
      <c r="E559" s="70">
        <v>2008</v>
      </c>
      <c r="F559" s="70" t="s">
        <v>792</v>
      </c>
      <c r="G559" s="1064" t="s">
        <v>2327</v>
      </c>
      <c r="H559" s="70" t="s">
        <v>2328</v>
      </c>
      <c r="I559" s="148"/>
      <c r="J559" s="71">
        <v>1115.5256688879849</v>
      </c>
      <c r="K559" s="71">
        <v>2.0078620347850111</v>
      </c>
      <c r="L559" s="71">
        <v>11.35808295864223</v>
      </c>
      <c r="M559" s="71">
        <v>66.421939463848133</v>
      </c>
      <c r="N559" s="71">
        <v>76.483183345530122</v>
      </c>
      <c r="O559" s="71">
        <v>72.842814333227395</v>
      </c>
      <c r="P559" s="71">
        <v>47.359830477360411</v>
      </c>
      <c r="Q559" s="71">
        <v>3.6248857175230298</v>
      </c>
      <c r="R559" s="71">
        <v>0.22803407905582429</v>
      </c>
      <c r="S559" s="71">
        <v>9.4672212077999998</v>
      </c>
      <c r="T559" s="72"/>
      <c r="U559" s="71">
        <v>182281584</v>
      </c>
      <c r="V559" s="71">
        <v>1139</v>
      </c>
      <c r="W559" s="71">
        <v>136</v>
      </c>
      <c r="X559" s="71">
        <v>13594</v>
      </c>
      <c r="Y559" s="71">
        <v>20575</v>
      </c>
      <c r="Z559" s="71">
        <v>37307</v>
      </c>
      <c r="AA559" s="71">
        <v>9285</v>
      </c>
      <c r="AB559" s="71">
        <v>59233</v>
      </c>
      <c r="AC559" s="71">
        <v>43072.5</v>
      </c>
      <c r="AD559" s="71">
        <v>9.4672212077999998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2333</v>
      </c>
      <c r="B560" s="70">
        <v>6</v>
      </c>
      <c r="C560" s="70">
        <v>6</v>
      </c>
      <c r="D560" s="70">
        <v>1</v>
      </c>
      <c r="E560" s="70">
        <v>2009</v>
      </c>
      <c r="F560" s="70" t="s">
        <v>176</v>
      </c>
      <c r="G560" s="70" t="s">
        <v>2327</v>
      </c>
      <c r="H560" s="70" t="s">
        <v>2328</v>
      </c>
      <c r="I560" s="148"/>
      <c r="J560" s="71">
        <v>1034.667839363924</v>
      </c>
      <c r="K560" s="71">
        <v>1.971234486352941</v>
      </c>
      <c r="L560" s="71">
        <v>10.548528109080429</v>
      </c>
      <c r="M560" s="71">
        <v>63.529426235707398</v>
      </c>
      <c r="N560" s="71">
        <v>68.729649106799187</v>
      </c>
      <c r="O560" s="71">
        <v>74.026096894364429</v>
      </c>
      <c r="P560" s="71">
        <v>45.675024082937902</v>
      </c>
      <c r="Q560" s="71">
        <v>3.4438581475574601</v>
      </c>
      <c r="R560" s="71">
        <v>0.42824892329148218</v>
      </c>
      <c r="S560" s="71">
        <v>6.0932165658499997</v>
      </c>
      <c r="T560" s="72"/>
      <c r="U560" s="71">
        <v>145285721</v>
      </c>
      <c r="V560" s="71">
        <v>1188</v>
      </c>
      <c r="W560" s="71">
        <v>170</v>
      </c>
      <c r="X560" s="71">
        <v>13943</v>
      </c>
      <c r="Y560" s="71">
        <v>20728</v>
      </c>
      <c r="Z560" s="71">
        <v>37422</v>
      </c>
      <c r="AA560" s="71">
        <v>9193</v>
      </c>
      <c r="AB560" s="71">
        <v>59074</v>
      </c>
      <c r="AC560" s="71">
        <v>78915</v>
      </c>
      <c r="AD560" s="71">
        <v>6.0932165658499997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344.30200000000002</v>
      </c>
      <c r="BK560" s="71">
        <v>0</v>
      </c>
      <c r="BL560" s="71">
        <v>5.3079999999999998</v>
      </c>
      <c r="BM560" s="71">
        <v>0</v>
      </c>
      <c r="BN560" s="72"/>
      <c r="BO560" s="71">
        <v>0</v>
      </c>
      <c r="BP560" s="71">
        <v>0</v>
      </c>
      <c r="BQ560" s="71">
        <v>16</v>
      </c>
      <c r="BR560" s="71">
        <v>0</v>
      </c>
      <c r="BS560" s="71">
        <v>1</v>
      </c>
      <c r="BT560" s="71">
        <v>0</v>
      </c>
      <c r="BU560"/>
      <c r="BV560" s="70">
        <v>344.17500000000001</v>
      </c>
      <c r="BW560" s="70">
        <v>0</v>
      </c>
      <c r="BX560" s="70">
        <v>5.008</v>
      </c>
      <c r="BY560" s="70">
        <v>0</v>
      </c>
      <c r="BZ560" s="70">
        <v>0</v>
      </c>
      <c r="CA560" s="70">
        <v>0.42699999999999999</v>
      </c>
      <c r="CB560" s="70">
        <v>0</v>
      </c>
      <c r="CC560" s="70">
        <v>0</v>
      </c>
      <c r="CD560" s="70">
        <v>0</v>
      </c>
    </row>
    <row r="561" spans="1:82">
      <c r="A561" s="70" t="s">
        <v>2334</v>
      </c>
      <c r="B561" s="70">
        <v>7</v>
      </c>
      <c r="C561" s="70">
        <v>7</v>
      </c>
      <c r="D561" s="70">
        <v>1</v>
      </c>
      <c r="E561" s="70">
        <v>2010</v>
      </c>
      <c r="F561" s="70" t="s">
        <v>177</v>
      </c>
      <c r="G561" s="70" t="s">
        <v>2327</v>
      </c>
      <c r="H561" s="70" t="s">
        <v>2328</v>
      </c>
      <c r="I561" s="148"/>
      <c r="J561" s="71">
        <v>1081.2359932791639</v>
      </c>
      <c r="K561" s="71">
        <v>2.113174781050708</v>
      </c>
      <c r="L561" s="71">
        <v>9.8617002599351267</v>
      </c>
      <c r="M561" s="71">
        <v>63.801348708409627</v>
      </c>
      <c r="N561" s="71">
        <v>75.667041559272803</v>
      </c>
      <c r="O561" s="71">
        <v>74.229114907599055</v>
      </c>
      <c r="P561" s="71">
        <v>45.892015594944453</v>
      </c>
      <c r="Q561" s="71">
        <v>3.5853011171934202</v>
      </c>
      <c r="R561" s="71">
        <v>0.51094160651254161</v>
      </c>
      <c r="S561" s="71">
        <v>4.2655570914399998</v>
      </c>
      <c r="T561" s="72"/>
      <c r="U561" s="71">
        <v>165032222</v>
      </c>
      <c r="V561" s="71">
        <v>1188</v>
      </c>
      <c r="W561" s="71">
        <v>170</v>
      </c>
      <c r="X561" s="71">
        <v>13943</v>
      </c>
      <c r="Y561" s="71">
        <v>20877</v>
      </c>
      <c r="Z561" s="71">
        <v>37699</v>
      </c>
      <c r="AA561" s="71">
        <v>9006</v>
      </c>
      <c r="AB561" s="71">
        <v>58931</v>
      </c>
      <c r="AC561" s="71">
        <v>89225</v>
      </c>
      <c r="AD561" s="71">
        <v>4.2655570914399998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348.22</v>
      </c>
      <c r="BK561" s="71">
        <v>0</v>
      </c>
      <c r="BL561" s="71">
        <v>5.4889999999999999</v>
      </c>
      <c r="BM561" s="71">
        <v>0</v>
      </c>
      <c r="BN561" s="72"/>
      <c r="BO561" s="71">
        <v>0</v>
      </c>
      <c r="BP561" s="71">
        <v>0</v>
      </c>
      <c r="BQ561" s="71">
        <v>16</v>
      </c>
      <c r="BR561" s="71">
        <v>0</v>
      </c>
      <c r="BS561" s="71">
        <v>1</v>
      </c>
      <c r="BT561" s="71">
        <v>0</v>
      </c>
      <c r="BU561"/>
      <c r="BV561" s="70">
        <v>348.274</v>
      </c>
      <c r="BW561" s="70">
        <v>0</v>
      </c>
      <c r="BX561" s="70">
        <v>5.008</v>
      </c>
      <c r="BY561" s="70">
        <v>0</v>
      </c>
      <c r="BZ561" s="70">
        <v>0</v>
      </c>
      <c r="CA561" s="70">
        <v>0.42699999999999999</v>
      </c>
      <c r="CB561" s="70">
        <v>0</v>
      </c>
      <c r="CC561" s="70">
        <v>0</v>
      </c>
      <c r="CD561" s="70">
        <v>0</v>
      </c>
    </row>
    <row r="562" spans="1:82">
      <c r="A562" s="70" t="s">
        <v>2335</v>
      </c>
      <c r="B562" s="70">
        <v>8</v>
      </c>
      <c r="C562" s="70">
        <v>8</v>
      </c>
      <c r="D562" s="70">
        <v>1</v>
      </c>
      <c r="E562" s="70">
        <v>2011</v>
      </c>
      <c r="F562" s="70" t="s">
        <v>178</v>
      </c>
      <c r="G562" s="70" t="s">
        <v>2327</v>
      </c>
      <c r="H562" s="70" t="s">
        <v>2328</v>
      </c>
      <c r="I562" s="148"/>
      <c r="J562" s="71">
        <v>1095.3310554957791</v>
      </c>
      <c r="K562" s="71">
        <v>2.9735007529420741</v>
      </c>
      <c r="L562" s="71">
        <v>9.8899537638895634</v>
      </c>
      <c r="M562" s="71">
        <v>72.440777743670637</v>
      </c>
      <c r="N562" s="71">
        <v>84.929795846887785</v>
      </c>
      <c r="O562" s="71">
        <v>73.232769374445411</v>
      </c>
      <c r="P562" s="71">
        <v>43.882923222297194</v>
      </c>
      <c r="Q562" s="71">
        <v>4.11511155432395</v>
      </c>
      <c r="R562" s="71">
        <v>0.47948043445570432</v>
      </c>
      <c r="S562" s="71">
        <v>0</v>
      </c>
      <c r="T562" s="72"/>
      <c r="U562" s="71">
        <v>154277010</v>
      </c>
      <c r="V562" s="71">
        <v>1188</v>
      </c>
      <c r="W562" s="71">
        <v>170</v>
      </c>
      <c r="X562" s="71">
        <v>13943</v>
      </c>
      <c r="Y562" s="71">
        <v>21023</v>
      </c>
      <c r="Z562" s="71">
        <v>38001</v>
      </c>
      <c r="AA562" s="71">
        <v>8868</v>
      </c>
      <c r="AB562" s="71">
        <v>58639</v>
      </c>
      <c r="AC562" s="71">
        <v>83592.5</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345.536</v>
      </c>
      <c r="BK562" s="71">
        <v>0</v>
      </c>
      <c r="BL562" s="71">
        <v>5.3659999999999997</v>
      </c>
      <c r="BM562" s="71">
        <v>0</v>
      </c>
      <c r="BN562" s="72"/>
      <c r="BO562" s="71">
        <v>0</v>
      </c>
      <c r="BP562" s="71">
        <v>0</v>
      </c>
      <c r="BQ562" s="71">
        <v>17</v>
      </c>
      <c r="BR562" s="71">
        <v>0</v>
      </c>
      <c r="BS562" s="71">
        <v>1</v>
      </c>
      <c r="BT562" s="71">
        <v>0</v>
      </c>
      <c r="BU562"/>
      <c r="BV562" s="70">
        <v>350.90199999999999</v>
      </c>
      <c r="BW562" s="70">
        <v>0</v>
      </c>
      <c r="BX562" s="70">
        <v>0</v>
      </c>
      <c r="BY562" s="70">
        <v>0</v>
      </c>
      <c r="BZ562" s="70">
        <v>0</v>
      </c>
      <c r="CA562" s="70">
        <v>0</v>
      </c>
      <c r="CB562" s="70">
        <v>0</v>
      </c>
      <c r="CC562" s="70">
        <v>0</v>
      </c>
      <c r="CD562" s="70">
        <v>0</v>
      </c>
    </row>
    <row r="563" spans="1:82">
      <c r="A563" s="70" t="s">
        <v>2336</v>
      </c>
      <c r="B563" s="70">
        <v>9</v>
      </c>
      <c r="C563" s="70">
        <v>9</v>
      </c>
      <c r="D563" s="70">
        <v>1</v>
      </c>
      <c r="E563" s="70">
        <v>2012</v>
      </c>
      <c r="F563" s="70" t="s">
        <v>179</v>
      </c>
      <c r="G563" s="70" t="s">
        <v>2327</v>
      </c>
      <c r="H563" s="70" t="s">
        <v>2328</v>
      </c>
      <c r="I563" s="148"/>
      <c r="J563" s="71">
        <v>1168.066533977247</v>
      </c>
      <c r="K563" s="71">
        <v>2.7414864217008148</v>
      </c>
      <c r="L563" s="71">
        <v>9.8665376987225102</v>
      </c>
      <c r="M563" s="71">
        <v>74.469743001253619</v>
      </c>
      <c r="N563" s="71">
        <v>92.404505891695422</v>
      </c>
      <c r="O563" s="71">
        <v>73.698509092235511</v>
      </c>
      <c r="P563" s="71">
        <v>43.47070590511624</v>
      </c>
      <c r="Q563" s="71">
        <v>4.6880579807741398</v>
      </c>
      <c r="R563" s="71">
        <v>0.34450918124418389</v>
      </c>
      <c r="S563" s="71">
        <v>0</v>
      </c>
      <c r="T563" s="72"/>
      <c r="U563" s="71">
        <v>168380218</v>
      </c>
      <c r="V563" s="71">
        <v>1188</v>
      </c>
      <c r="W563" s="71">
        <v>170</v>
      </c>
      <c r="X563" s="71">
        <v>13943</v>
      </c>
      <c r="Y563" s="71">
        <v>22967</v>
      </c>
      <c r="Z563" s="71">
        <v>38546</v>
      </c>
      <c r="AA563" s="71">
        <v>8735</v>
      </c>
      <c r="AB563" s="71">
        <v>61486</v>
      </c>
      <c r="AC563" s="71">
        <v>58506</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389.53699999999998</v>
      </c>
      <c r="BK563" s="71">
        <v>0</v>
      </c>
      <c r="BL563" s="71">
        <v>5.4710000000000001</v>
      </c>
      <c r="BM563" s="71">
        <v>0</v>
      </c>
      <c r="BN563" s="72"/>
      <c r="BO563" s="71">
        <v>0</v>
      </c>
      <c r="BP563" s="71">
        <v>0</v>
      </c>
      <c r="BQ563" s="71">
        <v>17</v>
      </c>
      <c r="BR563" s="71">
        <v>0</v>
      </c>
      <c r="BS563" s="71">
        <v>1</v>
      </c>
      <c r="BT563" s="71">
        <v>0</v>
      </c>
      <c r="BU563"/>
      <c r="BV563" s="70">
        <v>390.47699999999998</v>
      </c>
      <c r="BW563" s="70">
        <v>4.5309999999999997</v>
      </c>
      <c r="BX563" s="70">
        <v>0</v>
      </c>
      <c r="BY563" s="70">
        <v>0</v>
      </c>
      <c r="BZ563" s="70">
        <v>0</v>
      </c>
      <c r="CA563" s="70">
        <v>0</v>
      </c>
      <c r="CB563" s="70">
        <v>0</v>
      </c>
      <c r="CC563" s="70">
        <v>0</v>
      </c>
      <c r="CD563" s="70">
        <v>0</v>
      </c>
    </row>
    <row r="564" spans="1:82">
      <c r="A564" s="70" t="s">
        <v>2337</v>
      </c>
      <c r="B564" s="70">
        <v>10</v>
      </c>
      <c r="C564" s="70">
        <v>10</v>
      </c>
      <c r="D564" s="70">
        <v>1</v>
      </c>
      <c r="E564" s="70">
        <v>2013</v>
      </c>
      <c r="F564" s="70" t="s">
        <v>180</v>
      </c>
      <c r="G564" s="70" t="s">
        <v>2327</v>
      </c>
      <c r="H564" s="70" t="s">
        <v>2328</v>
      </c>
      <c r="I564" s="148"/>
      <c r="J564" s="71">
        <v>1132.1345452488019</v>
      </c>
      <c r="K564" s="71">
        <v>2.3690036885629651</v>
      </c>
      <c r="L564" s="71">
        <v>9.7203941173936208</v>
      </c>
      <c r="M564" s="71">
        <v>71.558053285713342</v>
      </c>
      <c r="N564" s="71">
        <v>89.391190640931839</v>
      </c>
      <c r="O564" s="71">
        <v>70.497395365891492</v>
      </c>
      <c r="P564" s="71">
        <v>42.960129711031044</v>
      </c>
      <c r="Q564" s="71">
        <v>4.7510602221794498</v>
      </c>
      <c r="R564" s="71">
        <v>0.35626383096777448</v>
      </c>
      <c r="S564" s="71">
        <v>0</v>
      </c>
      <c r="T564" s="72"/>
      <c r="U564" s="71">
        <v>167160457</v>
      </c>
      <c r="V564" s="71">
        <v>1188</v>
      </c>
      <c r="W564" s="71">
        <v>170</v>
      </c>
      <c r="X564" s="71">
        <v>13943</v>
      </c>
      <c r="Y564" s="71">
        <v>23088</v>
      </c>
      <c r="Z564" s="71">
        <v>38518</v>
      </c>
      <c r="AA564" s="71">
        <v>8600</v>
      </c>
      <c r="AB564" s="71">
        <v>61419</v>
      </c>
      <c r="AC564" s="71">
        <v>59058.5</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391.55599999999998</v>
      </c>
      <c r="BK564" s="71">
        <v>0</v>
      </c>
      <c r="BL564" s="71">
        <v>5.0979999999999999</v>
      </c>
      <c r="BM564" s="71">
        <v>0</v>
      </c>
      <c r="BN564" s="72"/>
      <c r="BO564" s="71">
        <v>0</v>
      </c>
      <c r="BP564" s="71">
        <v>0</v>
      </c>
      <c r="BQ564" s="71">
        <v>18</v>
      </c>
      <c r="BR564" s="71">
        <v>0</v>
      </c>
      <c r="BS564" s="71">
        <v>1</v>
      </c>
      <c r="BT564" s="71">
        <v>0</v>
      </c>
      <c r="BU564"/>
      <c r="BV564" s="70">
        <v>391.178</v>
      </c>
      <c r="BW564" s="70">
        <v>5.476</v>
      </c>
      <c r="BX564" s="70">
        <v>0</v>
      </c>
      <c r="BY564" s="70">
        <v>0</v>
      </c>
      <c r="BZ564" s="70">
        <v>0</v>
      </c>
      <c r="CA564" s="70">
        <v>0</v>
      </c>
      <c r="CB564" s="70">
        <v>0</v>
      </c>
      <c r="CC564" s="70">
        <v>0</v>
      </c>
      <c r="CD564" s="70">
        <v>0</v>
      </c>
    </row>
    <row r="565" spans="1:82">
      <c r="A565" s="70" t="s">
        <v>2338</v>
      </c>
      <c r="B565" s="70">
        <v>11</v>
      </c>
      <c r="C565" s="70">
        <v>11</v>
      </c>
      <c r="D565" s="70">
        <v>1</v>
      </c>
      <c r="E565" s="70">
        <v>2014</v>
      </c>
      <c r="F565" s="70" t="s">
        <v>181</v>
      </c>
      <c r="G565" s="70" t="s">
        <v>2327</v>
      </c>
      <c r="H565" s="70" t="s">
        <v>2328</v>
      </c>
      <c r="I565" s="148"/>
      <c r="J565" s="71">
        <v>1124.017052323253</v>
      </c>
      <c r="K565" s="71">
        <v>2.2546379084888231</v>
      </c>
      <c r="L565" s="71">
        <v>10.35549466918896</v>
      </c>
      <c r="M565" s="71">
        <v>64.952952157308815</v>
      </c>
      <c r="N565" s="71">
        <v>83.040256034992026</v>
      </c>
      <c r="O565" s="71">
        <v>67.694347033651368</v>
      </c>
      <c r="P565" s="71">
        <v>42.550742442624795</v>
      </c>
      <c r="Q565" s="71">
        <v>4.5417345938031799</v>
      </c>
      <c r="R565" s="71">
        <v>0.36608262888972548</v>
      </c>
      <c r="S565" s="71">
        <v>0</v>
      </c>
      <c r="T565" s="72"/>
      <c r="U565" s="71">
        <v>175041901</v>
      </c>
      <c r="V565" s="71">
        <v>975</v>
      </c>
      <c r="W565" s="71">
        <v>199</v>
      </c>
      <c r="X565" s="71">
        <v>13478</v>
      </c>
      <c r="Y565" s="71">
        <v>23274</v>
      </c>
      <c r="Z565" s="71">
        <v>38955</v>
      </c>
      <c r="AA565" s="71">
        <v>8474</v>
      </c>
      <c r="AB565" s="71">
        <v>61195</v>
      </c>
      <c r="AC565" s="71">
        <v>60877</v>
      </c>
      <c r="AD565" s="71">
        <v>0</v>
      </c>
      <c r="AE565" s="72"/>
      <c r="AF565" s="71"/>
      <c r="AG565" s="71"/>
      <c r="AH565" s="71"/>
      <c r="AI565" s="71"/>
      <c r="AJ565" s="71"/>
      <c r="AK565" s="71"/>
      <c r="AL565" s="71"/>
      <c r="AM565" s="71"/>
      <c r="AN565" s="71"/>
      <c r="AO565" s="71"/>
      <c r="AP565" s="71"/>
      <c r="AQ565" s="72"/>
      <c r="AR565" s="71">
        <v>1728</v>
      </c>
      <c r="AS565" s="71">
        <v>280</v>
      </c>
      <c r="AT565" s="71">
        <v>1</v>
      </c>
      <c r="AU565" s="71">
        <v>0</v>
      </c>
      <c r="AV565" s="71">
        <v>0</v>
      </c>
      <c r="AW565" s="71">
        <v>0</v>
      </c>
      <c r="AX565" s="71"/>
      <c r="AY565" s="72"/>
      <c r="AZ565" s="71">
        <v>7062.2999999999993</v>
      </c>
      <c r="BA565" s="71">
        <v>20397</v>
      </c>
      <c r="BB565" s="71">
        <v>1117.8</v>
      </c>
      <c r="BC565" s="71">
        <v>0</v>
      </c>
      <c r="BD565" s="71">
        <v>0</v>
      </c>
      <c r="BE565" s="71">
        <v>0</v>
      </c>
      <c r="BF565" s="71"/>
      <c r="BG565" s="72"/>
      <c r="BH565" s="71">
        <v>0</v>
      </c>
      <c r="BI565" s="71">
        <v>0</v>
      </c>
      <c r="BJ565" s="71">
        <v>407.935</v>
      </c>
      <c r="BK565" s="71">
        <v>0</v>
      </c>
      <c r="BL565" s="71">
        <v>5.18</v>
      </c>
      <c r="BM565" s="71">
        <v>0</v>
      </c>
      <c r="BN565" s="72"/>
      <c r="BO565" s="71">
        <v>0</v>
      </c>
      <c r="BP565" s="71">
        <v>0</v>
      </c>
      <c r="BQ565" s="71">
        <v>18</v>
      </c>
      <c r="BR565" s="71">
        <v>0</v>
      </c>
      <c r="BS565" s="71">
        <v>1</v>
      </c>
      <c r="BT565" s="71">
        <v>0</v>
      </c>
      <c r="BU565"/>
      <c r="BV565" s="70">
        <v>407.16899999999998</v>
      </c>
      <c r="BW565" s="70">
        <v>5.9459999999999997</v>
      </c>
      <c r="BX565" s="70">
        <v>0</v>
      </c>
      <c r="BY565" s="70">
        <v>0</v>
      </c>
      <c r="BZ565" s="70">
        <v>0</v>
      </c>
      <c r="CA565" s="70">
        <v>0</v>
      </c>
      <c r="CB565" s="70">
        <v>0</v>
      </c>
      <c r="CC565" s="70">
        <v>0</v>
      </c>
      <c r="CD565" s="70">
        <v>0</v>
      </c>
    </row>
    <row r="566" spans="1:82">
      <c r="A566" s="70" t="s">
        <v>2339</v>
      </c>
      <c r="B566" s="70">
        <v>12</v>
      </c>
      <c r="C566" s="70">
        <v>12</v>
      </c>
      <c r="D566" s="70">
        <v>1</v>
      </c>
      <c r="E566" s="70">
        <v>2015</v>
      </c>
      <c r="F566" s="70" t="s">
        <v>182</v>
      </c>
      <c r="G566" s="70" t="s">
        <v>2327</v>
      </c>
      <c r="H566" s="70" t="s">
        <v>2328</v>
      </c>
      <c r="I566" s="148"/>
      <c r="J566" s="71">
        <v>932.69038323047369</v>
      </c>
      <c r="K566" s="71">
        <v>2.0874441241248869</v>
      </c>
      <c r="L566" s="71">
        <v>11.12588069032843</v>
      </c>
      <c r="M566" s="71">
        <v>58.647416633596848</v>
      </c>
      <c r="N566" s="71">
        <v>79.213660135040371</v>
      </c>
      <c r="O566" s="71">
        <v>67.482812992956596</v>
      </c>
      <c r="P566" s="71">
        <v>41.865742658772803</v>
      </c>
      <c r="Q566" s="71">
        <v>4.4249957792596497</v>
      </c>
      <c r="R566" s="71">
        <v>0.34451080042487536</v>
      </c>
      <c r="S566" s="71">
        <v>0</v>
      </c>
      <c r="T566" s="72"/>
      <c r="U566" s="71">
        <v>163101047</v>
      </c>
      <c r="V566" s="71">
        <v>975</v>
      </c>
      <c r="W566" s="71">
        <v>199</v>
      </c>
      <c r="X566" s="71">
        <v>13478</v>
      </c>
      <c r="Y566" s="71">
        <v>23412</v>
      </c>
      <c r="Z566" s="71">
        <v>39207</v>
      </c>
      <c r="AA566" s="71">
        <v>8331</v>
      </c>
      <c r="AB566" s="71">
        <v>60905</v>
      </c>
      <c r="AC566" s="71">
        <v>58888.5</v>
      </c>
      <c r="AD566" s="71">
        <v>0</v>
      </c>
      <c r="AE566" s="72"/>
      <c r="AF566" s="71">
        <v>1083006108.316103</v>
      </c>
      <c r="AG566" s="71">
        <v>1654878.5461176119</v>
      </c>
      <c r="AH566" s="71">
        <v>1530015.8780338489</v>
      </c>
      <c r="AI566" s="71">
        <v>84224364.241257355</v>
      </c>
      <c r="AJ566" s="71">
        <v>128386969.70454679</v>
      </c>
      <c r="AK566" s="71">
        <v>0</v>
      </c>
      <c r="AL566" s="71">
        <v>0</v>
      </c>
      <c r="AM566" s="71">
        <v>8346774.7631340437</v>
      </c>
      <c r="AN566" s="71">
        <v>0</v>
      </c>
      <c r="AO566" s="71">
        <v>0</v>
      </c>
      <c r="AP566" s="71">
        <v>1307149111.4491925</v>
      </c>
      <c r="AQ566" s="72"/>
      <c r="AR566" s="71">
        <v>1884</v>
      </c>
      <c r="AS566" s="71">
        <v>425</v>
      </c>
      <c r="AT566" s="71">
        <v>1</v>
      </c>
      <c r="AU566" s="71">
        <v>0</v>
      </c>
      <c r="AV566" s="71">
        <v>0</v>
      </c>
      <c r="AW566" s="71">
        <v>0</v>
      </c>
      <c r="AX566" s="71"/>
      <c r="AY566" s="72"/>
      <c r="AZ566" s="71">
        <v>7809.4</v>
      </c>
      <c r="BA566" s="71">
        <v>29214.7</v>
      </c>
      <c r="BB566" s="71">
        <v>1117.8</v>
      </c>
      <c r="BC566" s="71">
        <v>0</v>
      </c>
      <c r="BD566" s="71">
        <v>0</v>
      </c>
      <c r="BE566" s="71">
        <v>0</v>
      </c>
      <c r="BF566" s="71"/>
      <c r="BG566" s="72"/>
      <c r="BH566" s="71">
        <v>0</v>
      </c>
      <c r="BI566" s="71">
        <v>0</v>
      </c>
      <c r="BJ566" s="71">
        <v>362.47699999999998</v>
      </c>
      <c r="BK566" s="71">
        <v>0</v>
      </c>
      <c r="BL566" s="71">
        <v>4.835</v>
      </c>
      <c r="BM566" s="71">
        <v>0</v>
      </c>
      <c r="BN566" s="72"/>
      <c r="BO566" s="71">
        <v>0</v>
      </c>
      <c r="BP566" s="71">
        <v>0</v>
      </c>
      <c r="BQ566" s="71">
        <v>16</v>
      </c>
      <c r="BR566" s="71">
        <v>0</v>
      </c>
      <c r="BS566" s="71">
        <v>1</v>
      </c>
      <c r="BT566" s="71">
        <v>0</v>
      </c>
      <c r="BU566"/>
      <c r="BV566" s="70">
        <v>362.3</v>
      </c>
      <c r="BW566" s="70">
        <v>5.0119999999999996</v>
      </c>
      <c r="BX566" s="70">
        <v>0</v>
      </c>
      <c r="BY566" s="70">
        <v>0</v>
      </c>
      <c r="BZ566" s="70">
        <v>0</v>
      </c>
      <c r="CA566" s="70">
        <v>0</v>
      </c>
      <c r="CB566" s="70">
        <v>0</v>
      </c>
      <c r="CC566" s="70">
        <v>0</v>
      </c>
      <c r="CD566" s="70">
        <v>0</v>
      </c>
    </row>
    <row r="567" spans="1:82">
      <c r="A567" s="70" t="s">
        <v>2340</v>
      </c>
      <c r="B567" s="70">
        <v>13</v>
      </c>
      <c r="C567" s="70">
        <v>13</v>
      </c>
      <c r="D567" s="70">
        <v>1</v>
      </c>
      <c r="E567" s="70">
        <v>2016</v>
      </c>
      <c r="F567" s="70" t="s">
        <v>155</v>
      </c>
      <c r="G567" s="70" t="s">
        <v>2327</v>
      </c>
      <c r="H567" s="70" t="s">
        <v>2328</v>
      </c>
      <c r="I567" s="148"/>
      <c r="J567" s="71">
        <v>874.50453312934201</v>
      </c>
      <c r="K567" s="71">
        <v>2.0501188864633484</v>
      </c>
      <c r="L567" s="71">
        <v>11.672725011961262</v>
      </c>
      <c r="M567" s="71">
        <v>56.061058892102515</v>
      </c>
      <c r="N567" s="71">
        <v>78.66250920365438</v>
      </c>
      <c r="O567" s="71">
        <v>67.149620152256603</v>
      </c>
      <c r="P567" s="71">
        <v>40.429425213319234</v>
      </c>
      <c r="Q567" s="71">
        <v>4.263561097188389</v>
      </c>
      <c r="R567" s="71">
        <v>0.34584770237367601</v>
      </c>
      <c r="S567" s="71">
        <v>0</v>
      </c>
      <c r="T567" s="72"/>
      <c r="U567" s="71">
        <v>155598014</v>
      </c>
      <c r="V567" s="71">
        <v>975</v>
      </c>
      <c r="W567" s="71">
        <v>199</v>
      </c>
      <c r="X567" s="71">
        <v>13478</v>
      </c>
      <c r="Y567" s="71">
        <v>23383</v>
      </c>
      <c r="Z567" s="71">
        <v>39493</v>
      </c>
      <c r="AA567" s="71">
        <v>8321</v>
      </c>
      <c r="AB567" s="71">
        <v>60363</v>
      </c>
      <c r="AC567" s="71">
        <v>59067.383220466108</v>
      </c>
      <c r="AD567" s="71">
        <v>0</v>
      </c>
      <c r="AE567" s="72"/>
      <c r="AF567" s="71">
        <v>1025075673.273177</v>
      </c>
      <c r="AG567" s="71">
        <v>1552679.341712428</v>
      </c>
      <c r="AH567" s="71">
        <v>1167534.524204144</v>
      </c>
      <c r="AI567" s="71">
        <v>86854941.333444461</v>
      </c>
      <c r="AJ567" s="71">
        <v>123156881.40758219</v>
      </c>
      <c r="AK567" s="71">
        <v>0</v>
      </c>
      <c r="AL567" s="71">
        <v>0</v>
      </c>
      <c r="AM567" s="71">
        <v>8278922.8543913532</v>
      </c>
      <c r="AN567" s="71">
        <v>0</v>
      </c>
      <c r="AO567" s="71">
        <v>0</v>
      </c>
      <c r="AP567" s="71">
        <v>1246086632.7345116</v>
      </c>
      <c r="AQ567" s="72"/>
      <c r="AR567" s="71">
        <v>2055</v>
      </c>
      <c r="AS567" s="71">
        <v>536</v>
      </c>
      <c r="AT567" s="71">
        <v>1</v>
      </c>
      <c r="AU567" s="71">
        <v>0</v>
      </c>
      <c r="AV567" s="71">
        <v>0</v>
      </c>
      <c r="AW567" s="71">
        <v>0</v>
      </c>
      <c r="AX567" s="71"/>
      <c r="AY567" s="72"/>
      <c r="AZ567" s="71">
        <v>8674.2000000000007</v>
      </c>
      <c r="BA567" s="71">
        <v>51153.8</v>
      </c>
      <c r="BB567" s="71">
        <v>1117.8</v>
      </c>
      <c r="BC567" s="71">
        <v>0</v>
      </c>
      <c r="BD567" s="71">
        <v>0</v>
      </c>
      <c r="BE567" s="71">
        <v>0</v>
      </c>
      <c r="BF567" s="71"/>
      <c r="BG567" s="72"/>
      <c r="BH567" s="71">
        <v>0</v>
      </c>
      <c r="BI567" s="71">
        <v>0</v>
      </c>
      <c r="BJ567" s="71">
        <v>352.39</v>
      </c>
      <c r="BK567" s="71">
        <v>0</v>
      </c>
      <c r="BL567" s="71">
        <v>4.6120000000000001</v>
      </c>
      <c r="BM567" s="71">
        <v>0</v>
      </c>
      <c r="BN567" s="72"/>
      <c r="BO567" s="71">
        <v>0</v>
      </c>
      <c r="BP567" s="71">
        <v>0</v>
      </c>
      <c r="BQ567" s="71">
        <v>16</v>
      </c>
      <c r="BR567" s="71">
        <v>0</v>
      </c>
      <c r="BS567" s="71">
        <v>1</v>
      </c>
      <c r="BT567" s="71">
        <v>0</v>
      </c>
      <c r="BU567"/>
      <c r="BV567" s="70">
        <v>351.7</v>
      </c>
      <c r="BW567" s="70">
        <v>5.3019999999999996</v>
      </c>
      <c r="BX567" s="70">
        <v>0</v>
      </c>
      <c r="BY567" s="70">
        <v>0</v>
      </c>
      <c r="BZ567" s="70">
        <v>0</v>
      </c>
      <c r="CA567" s="70">
        <v>0</v>
      </c>
      <c r="CB567" s="70">
        <v>0</v>
      </c>
      <c r="CC567" s="70">
        <v>0</v>
      </c>
      <c r="CD567" s="70">
        <v>0</v>
      </c>
    </row>
    <row r="568" spans="1:82">
      <c r="A568" s="70" t="s">
        <v>2341</v>
      </c>
      <c r="B568" s="70">
        <v>14</v>
      </c>
      <c r="C568" s="70">
        <v>14</v>
      </c>
      <c r="D568" s="70">
        <v>1</v>
      </c>
      <c r="E568" s="70">
        <v>2017</v>
      </c>
      <c r="F568" s="70" t="s">
        <v>156</v>
      </c>
      <c r="G568" s="70" t="s">
        <v>2327</v>
      </c>
      <c r="H568" s="70" t="s">
        <v>2328</v>
      </c>
      <c r="I568" s="148"/>
      <c r="J568" s="71">
        <v>839.32508273875976</v>
      </c>
      <c r="K568" s="71">
        <v>2.0520351767705147</v>
      </c>
      <c r="L568" s="71">
        <v>10.562292350659229</v>
      </c>
      <c r="M568" s="71">
        <v>53.807828796862218</v>
      </c>
      <c r="N568" s="71">
        <v>76.210109195394296</v>
      </c>
      <c r="O568" s="71">
        <v>66.467017458717493</v>
      </c>
      <c r="P568" s="71">
        <v>39.603621888878628</v>
      </c>
      <c r="Q568" s="71">
        <v>4.1042435319520196</v>
      </c>
      <c r="R568" s="71">
        <v>0.29742967476037346</v>
      </c>
      <c r="S568" s="71">
        <v>0</v>
      </c>
      <c r="T568" s="72"/>
      <c r="U568" s="71">
        <v>152580745</v>
      </c>
      <c r="V568" s="71">
        <v>975</v>
      </c>
      <c r="W568" s="71">
        <v>199</v>
      </c>
      <c r="X568" s="71">
        <v>13478</v>
      </c>
      <c r="Y568" s="71">
        <v>23645</v>
      </c>
      <c r="Z568" s="71">
        <v>39740</v>
      </c>
      <c r="AA568" s="71">
        <v>8203</v>
      </c>
      <c r="AB568" s="71">
        <v>60089</v>
      </c>
      <c r="AC568" s="71">
        <v>51805.999999999993</v>
      </c>
      <c r="AD568" s="71">
        <v>0</v>
      </c>
      <c r="AE568" s="72"/>
      <c r="AF568" s="71">
        <v>1030394003.9311481</v>
      </c>
      <c r="AG568" s="71">
        <v>1569627.640117225</v>
      </c>
      <c r="AH568" s="71">
        <v>1452882.061569419</v>
      </c>
      <c r="AI568" s="71">
        <v>86648117.496187121</v>
      </c>
      <c r="AJ568" s="71">
        <v>119453127.2405529</v>
      </c>
      <c r="AK568" s="71">
        <v>0</v>
      </c>
      <c r="AL568" s="71">
        <v>0</v>
      </c>
      <c r="AM568" s="71">
        <v>8254238.5830393592</v>
      </c>
      <c r="AN568" s="71">
        <v>0</v>
      </c>
      <c r="AO568" s="71">
        <v>0</v>
      </c>
      <c r="AP568" s="71">
        <v>1247771996.9526141</v>
      </c>
      <c r="AQ568" s="72"/>
      <c r="AR568" s="71">
        <v>2169</v>
      </c>
      <c r="AS568" s="71">
        <v>622</v>
      </c>
      <c r="AT568" s="71">
        <v>1</v>
      </c>
      <c r="AU568" s="71">
        <v>0</v>
      </c>
      <c r="AV568" s="71">
        <v>0</v>
      </c>
      <c r="AW568" s="71">
        <v>0</v>
      </c>
      <c r="AX568" s="71"/>
      <c r="AY568" s="72"/>
      <c r="AZ568" s="71">
        <v>9213.7000000000007</v>
      </c>
      <c r="BA568" s="71">
        <v>57254.400000000009</v>
      </c>
      <c r="BB568" s="71">
        <v>1117.8</v>
      </c>
      <c r="BC568" s="71">
        <v>0</v>
      </c>
      <c r="BD568" s="71">
        <v>0</v>
      </c>
      <c r="BE568" s="71">
        <v>0</v>
      </c>
      <c r="BF568" s="71"/>
      <c r="BG568" s="72"/>
      <c r="BH568" s="71">
        <v>0</v>
      </c>
      <c r="BI568" s="71">
        <v>0</v>
      </c>
      <c r="BJ568" s="71">
        <v>301.279</v>
      </c>
      <c r="BK568" s="71">
        <v>0</v>
      </c>
      <c r="BL568" s="71">
        <v>4.4219999999999997</v>
      </c>
      <c r="BM568" s="71">
        <v>0</v>
      </c>
      <c r="BN568" s="72"/>
      <c r="BO568" s="71">
        <v>0</v>
      </c>
      <c r="BP568" s="71">
        <v>0</v>
      </c>
      <c r="BQ568" s="71">
        <v>15</v>
      </c>
      <c r="BR568" s="71">
        <v>0</v>
      </c>
      <c r="BS568" s="71">
        <v>1</v>
      </c>
      <c r="BT568" s="71">
        <v>0</v>
      </c>
      <c r="BU568"/>
      <c r="BV568" s="70">
        <v>302.70400000000001</v>
      </c>
      <c r="BW568" s="70">
        <v>2.9969999999999999</v>
      </c>
      <c r="BX568" s="70">
        <v>0</v>
      </c>
      <c r="BY568" s="70">
        <v>0</v>
      </c>
      <c r="BZ568" s="70">
        <v>0</v>
      </c>
      <c r="CA568" s="70">
        <v>0</v>
      </c>
      <c r="CB568" s="70">
        <v>0</v>
      </c>
      <c r="CC568" s="70">
        <v>0</v>
      </c>
      <c r="CD568" s="70">
        <v>0</v>
      </c>
    </row>
    <row r="569" spans="1:82">
      <c r="A569" s="70" t="s">
        <v>2342</v>
      </c>
      <c r="B569" s="70">
        <v>15</v>
      </c>
      <c r="C569" s="70">
        <v>15</v>
      </c>
      <c r="D569" s="70">
        <v>1</v>
      </c>
      <c r="E569" s="70">
        <v>2018</v>
      </c>
      <c r="F569" s="70" t="s">
        <v>183</v>
      </c>
      <c r="G569" s="70" t="s">
        <v>2327</v>
      </c>
      <c r="H569" s="70" t="s">
        <v>2328</v>
      </c>
      <c r="I569" s="148"/>
      <c r="J569" s="71">
        <v>914.37956216836074</v>
      </c>
      <c r="K569" s="71">
        <v>1.9274815357572519</v>
      </c>
      <c r="L569" s="71">
        <v>9.4191976281077299</v>
      </c>
      <c r="M569" s="71">
        <v>52.513424386007806</v>
      </c>
      <c r="N569" s="71">
        <v>71.97966951682487</v>
      </c>
      <c r="O569" s="71">
        <v>65.52513735271711</v>
      </c>
      <c r="P569" s="71">
        <v>39.175938840225101</v>
      </c>
      <c r="Q569" s="71">
        <v>3.7824413744635201</v>
      </c>
      <c r="R569" s="71">
        <v>0.2399214638737269</v>
      </c>
      <c r="S569" s="71">
        <v>0</v>
      </c>
      <c r="T569" s="72"/>
      <c r="U569" s="71">
        <v>173272477</v>
      </c>
      <c r="V569" s="71">
        <v>975</v>
      </c>
      <c r="W569" s="71">
        <v>199</v>
      </c>
      <c r="X569" s="71">
        <v>13478</v>
      </c>
      <c r="Y569" s="71">
        <v>23876</v>
      </c>
      <c r="Z569" s="71">
        <v>39927</v>
      </c>
      <c r="AA569" s="71">
        <v>8196</v>
      </c>
      <c r="AB569" s="71">
        <v>59678</v>
      </c>
      <c r="AC569" s="71">
        <v>41625.5</v>
      </c>
      <c r="AD569" s="71">
        <v>0</v>
      </c>
      <c r="AE569" s="72"/>
      <c r="AF569" s="71">
        <v>1137485172.9719069</v>
      </c>
      <c r="AG569" s="71">
        <v>1393832.0054990361</v>
      </c>
      <c r="AH569" s="71">
        <v>1313986.4640845889</v>
      </c>
      <c r="AI569" s="71">
        <v>83345243.621710926</v>
      </c>
      <c r="AJ569" s="71">
        <v>119172545.7179448</v>
      </c>
      <c r="AK569" s="71">
        <v>0</v>
      </c>
      <c r="AL569" s="71">
        <v>0</v>
      </c>
      <c r="AM569" s="71">
        <v>8214742.9850497805</v>
      </c>
      <c r="AN569" s="71">
        <v>0</v>
      </c>
      <c r="AO569" s="71">
        <v>0</v>
      </c>
      <c r="AP569" s="71">
        <v>1350925523.766196</v>
      </c>
      <c r="AQ569" s="72"/>
      <c r="AR569" s="71">
        <v>2310</v>
      </c>
      <c r="AS569" s="71">
        <v>783</v>
      </c>
      <c r="AT569" s="71">
        <v>1</v>
      </c>
      <c r="AU569" s="71">
        <v>0</v>
      </c>
      <c r="AV569" s="71">
        <v>0</v>
      </c>
      <c r="AW569" s="71">
        <v>0</v>
      </c>
      <c r="AX569" s="71"/>
      <c r="AY569" s="72"/>
      <c r="AZ569" s="71">
        <v>9896.6</v>
      </c>
      <c r="BA569" s="71">
        <v>63552.5</v>
      </c>
      <c r="BB569" s="71">
        <v>1117.8</v>
      </c>
      <c r="BC569" s="71">
        <v>0</v>
      </c>
      <c r="BD569" s="71">
        <v>0</v>
      </c>
      <c r="BE569" s="71">
        <v>0</v>
      </c>
      <c r="BF569" s="71"/>
      <c r="BG569" s="72"/>
      <c r="BH569" s="71">
        <v>0</v>
      </c>
      <c r="BI569" s="71">
        <v>0</v>
      </c>
      <c r="BJ569" s="71">
        <v>367.45100000000002</v>
      </c>
      <c r="BK569" s="71">
        <v>0</v>
      </c>
      <c r="BL569" s="71">
        <v>4.3680000000000003</v>
      </c>
      <c r="BM569" s="71">
        <v>0</v>
      </c>
      <c r="BN569" s="72"/>
      <c r="BO569" s="71">
        <v>0</v>
      </c>
      <c r="BP569" s="71">
        <v>0</v>
      </c>
      <c r="BQ569" s="71">
        <v>16</v>
      </c>
      <c r="BR569" s="71">
        <v>0</v>
      </c>
      <c r="BS569" s="71">
        <v>1</v>
      </c>
      <c r="BT569" s="71">
        <v>0</v>
      </c>
      <c r="BU569"/>
      <c r="BV569" s="70">
        <v>366.88</v>
      </c>
      <c r="BW569" s="70">
        <v>4.9390000000000001</v>
      </c>
      <c r="BX569" s="70">
        <v>0</v>
      </c>
      <c r="BY569" s="70">
        <v>0</v>
      </c>
      <c r="BZ569" s="70">
        <v>0</v>
      </c>
      <c r="CA569" s="70">
        <v>0</v>
      </c>
      <c r="CB569" s="70">
        <v>0</v>
      </c>
      <c r="CC569" s="70">
        <v>0</v>
      </c>
      <c r="CD569" s="70">
        <v>0</v>
      </c>
    </row>
    <row r="570" spans="1:82">
      <c r="A570" s="70" t="s">
        <v>2343</v>
      </c>
      <c r="B570" s="70">
        <v>16</v>
      </c>
      <c r="C570" s="70">
        <v>16</v>
      </c>
      <c r="D570" s="70">
        <v>1</v>
      </c>
      <c r="E570" s="70">
        <v>2019</v>
      </c>
      <c r="F570" s="70" t="s">
        <v>158</v>
      </c>
      <c r="G570" s="70" t="s">
        <v>2327</v>
      </c>
      <c r="H570" s="70" t="s">
        <v>2328</v>
      </c>
      <c r="I570" s="148"/>
      <c r="J570" s="71">
        <v>850.90634315820989</v>
      </c>
      <c r="K570" s="71">
        <v>1.7483023775391833</v>
      </c>
      <c r="L570" s="71">
        <v>9.5011766904014525</v>
      </c>
      <c r="M570" s="71">
        <v>48.354369929621406</v>
      </c>
      <c r="N570" s="71">
        <v>64.207401470841589</v>
      </c>
      <c r="O570" s="71">
        <v>64.068221254196402</v>
      </c>
      <c r="P570" s="71">
        <v>38.936816386007678</v>
      </c>
      <c r="Q570" s="71">
        <v>3.6813848571153298</v>
      </c>
      <c r="R570" s="71">
        <v>0.16514589374881603</v>
      </c>
      <c r="S570" s="71">
        <v>0</v>
      </c>
      <c r="T570" s="72"/>
      <c r="U570" s="71">
        <v>167139164</v>
      </c>
      <c r="V570" s="71">
        <v>975</v>
      </c>
      <c r="W570" s="71">
        <v>199</v>
      </c>
      <c r="X570" s="71">
        <v>13478</v>
      </c>
      <c r="Y570" s="71">
        <v>24331</v>
      </c>
      <c r="Z570" s="71">
        <v>40111</v>
      </c>
      <c r="AA570" s="71">
        <v>8085</v>
      </c>
      <c r="AB570" s="71">
        <v>59656</v>
      </c>
      <c r="AC570" s="71">
        <v>29121.5</v>
      </c>
      <c r="AD570" s="71">
        <v>0</v>
      </c>
      <c r="AE570" s="72"/>
      <c r="AF570" s="71">
        <v>1060078031.379149</v>
      </c>
      <c r="AG570" s="71">
        <v>1345467.3741105979</v>
      </c>
      <c r="AH570" s="71">
        <v>1429041.6176635639</v>
      </c>
      <c r="AI570" s="71">
        <v>81340042.563187316</v>
      </c>
      <c r="AJ570" s="71">
        <v>113327512.26740409</v>
      </c>
      <c r="AK570" s="71">
        <v>0</v>
      </c>
      <c r="AL570" s="71">
        <v>0</v>
      </c>
      <c r="AM570" s="71">
        <v>8124698.1098724427</v>
      </c>
      <c r="AN570" s="71">
        <v>0</v>
      </c>
      <c r="AO570" s="71">
        <v>0</v>
      </c>
      <c r="AP570" s="71">
        <v>1265644793.3113868</v>
      </c>
      <c r="AQ570" s="72"/>
      <c r="AR570" s="71">
        <v>2435</v>
      </c>
      <c r="AS570" s="71">
        <v>895</v>
      </c>
      <c r="AT570" s="71">
        <v>1</v>
      </c>
      <c r="AU570" s="71">
        <v>0</v>
      </c>
      <c r="AV570" s="71">
        <v>0</v>
      </c>
      <c r="AW570" s="71">
        <v>0</v>
      </c>
      <c r="AX570" s="71"/>
      <c r="AY570" s="72"/>
      <c r="AZ570" s="71">
        <v>10511.9</v>
      </c>
      <c r="BA570" s="71">
        <v>73490.000000000029</v>
      </c>
      <c r="BB570" s="71">
        <v>1117.8</v>
      </c>
      <c r="BC570" s="71">
        <v>0</v>
      </c>
      <c r="BD570" s="71">
        <v>0</v>
      </c>
      <c r="BE570" s="71">
        <v>0</v>
      </c>
      <c r="BF570" s="71"/>
      <c r="BG570" s="72"/>
      <c r="BH570" s="71">
        <v>0</v>
      </c>
      <c r="BI570" s="71">
        <v>0</v>
      </c>
      <c r="BJ570" s="71">
        <v>366.47</v>
      </c>
      <c r="BK570" s="71">
        <v>0</v>
      </c>
      <c r="BL570" s="71">
        <v>3.984</v>
      </c>
      <c r="BM570" s="71">
        <v>0</v>
      </c>
      <c r="BN570" s="72"/>
      <c r="BO570" s="71">
        <v>0</v>
      </c>
      <c r="BP570" s="71">
        <v>0</v>
      </c>
      <c r="BQ570" s="71">
        <v>17</v>
      </c>
      <c r="BR570" s="71">
        <v>0</v>
      </c>
      <c r="BS570" s="71">
        <v>1</v>
      </c>
      <c r="BT570" s="71">
        <v>0</v>
      </c>
      <c r="BU570"/>
      <c r="BV570" s="70">
        <v>365.48</v>
      </c>
      <c r="BW570" s="70">
        <v>4.9740000000000002</v>
      </c>
      <c r="BX570" s="70">
        <v>0</v>
      </c>
      <c r="BY570" s="70">
        <v>0</v>
      </c>
      <c r="BZ570" s="70">
        <v>0</v>
      </c>
      <c r="CA570" s="70">
        <v>0</v>
      </c>
      <c r="CB570" s="70">
        <v>0</v>
      </c>
      <c r="CC570" s="70">
        <v>0</v>
      </c>
      <c r="CD570" s="70">
        <v>0</v>
      </c>
    </row>
    <row r="571" spans="1:82">
      <c r="A571" s="70" t="s">
        <v>2344</v>
      </c>
      <c r="B571" s="70">
        <v>17</v>
      </c>
      <c r="C571" s="70">
        <v>17</v>
      </c>
      <c r="D571" s="70">
        <v>1</v>
      </c>
      <c r="E571" s="70">
        <v>2020</v>
      </c>
      <c r="F571" s="70" t="s">
        <v>159</v>
      </c>
      <c r="G571" s="70" t="s">
        <v>2327</v>
      </c>
      <c r="H571" s="70" t="s">
        <v>2328</v>
      </c>
      <c r="I571" s="148"/>
      <c r="J571" s="71">
        <v>777.46314994087663</v>
      </c>
      <c r="K571" s="71">
        <v>1.7313677904395177</v>
      </c>
      <c r="L571" s="71">
        <v>12.481859039445185</v>
      </c>
      <c r="M571" s="71">
        <v>44.018708349762406</v>
      </c>
      <c r="N571" s="71">
        <v>65.602265312613241</v>
      </c>
      <c r="O571" s="71">
        <v>56.208389576443409</v>
      </c>
      <c r="P571" s="71">
        <v>36.755143954232743</v>
      </c>
      <c r="Q571" s="71">
        <v>3.4820434417700099</v>
      </c>
      <c r="R571" s="71">
        <v>0.17096259886805767</v>
      </c>
      <c r="S571" s="71">
        <v>0</v>
      </c>
      <c r="T571" s="72"/>
      <c r="U571" s="71">
        <v>164918403</v>
      </c>
      <c r="V571" s="71">
        <v>849</v>
      </c>
      <c r="W571" s="71">
        <v>253</v>
      </c>
      <c r="X571" s="71">
        <v>13311</v>
      </c>
      <c r="Y571" s="71">
        <v>24284</v>
      </c>
      <c r="Z571" s="71">
        <v>40165</v>
      </c>
      <c r="AA571" s="71">
        <v>8112</v>
      </c>
      <c r="AB571" s="71">
        <v>59057</v>
      </c>
      <c r="AC571" s="71">
        <v>30306.5</v>
      </c>
      <c r="AD571" s="71">
        <v>0</v>
      </c>
      <c r="AE571" s="72"/>
      <c r="AF571" s="71">
        <v>1021491931.0202399</v>
      </c>
      <c r="AG571" s="71">
        <v>1264168.1253078401</v>
      </c>
      <c r="AH571" s="71">
        <v>1848822.2047762414</v>
      </c>
      <c r="AI571" s="71">
        <v>75874603.579787955</v>
      </c>
      <c r="AJ571" s="71">
        <v>119669744.6026746</v>
      </c>
      <c r="AK571" s="71"/>
      <c r="AL571" s="71"/>
      <c r="AM571" s="71">
        <v>7707594.6369550796</v>
      </c>
      <c r="AN571" s="71"/>
      <c r="AO571" s="71"/>
      <c r="AP571" s="71">
        <v>1227856864.1697414</v>
      </c>
      <c r="AQ571" s="72"/>
      <c r="AR571" s="71">
        <v>2555</v>
      </c>
      <c r="AS571" s="71">
        <v>955</v>
      </c>
      <c r="AT571" s="71">
        <v>1</v>
      </c>
      <c r="AU571" s="71">
        <v>0</v>
      </c>
      <c r="AV571" s="71">
        <v>0</v>
      </c>
      <c r="AW571" s="71">
        <v>0</v>
      </c>
      <c r="AX571" s="71"/>
      <c r="AY571" s="72"/>
      <c r="AZ571" s="71">
        <v>11151.799999999979</v>
      </c>
      <c r="BA571" s="71">
        <v>78420.300000000017</v>
      </c>
      <c r="BB571" s="71">
        <v>1117.8</v>
      </c>
      <c r="BC571" s="71">
        <v>0</v>
      </c>
      <c r="BD571" s="71">
        <v>0</v>
      </c>
      <c r="BE571" s="71">
        <v>0</v>
      </c>
      <c r="BF571" s="71"/>
      <c r="BG571" s="72"/>
      <c r="BH571" s="71">
        <v>0</v>
      </c>
      <c r="BI571" s="71">
        <v>0</v>
      </c>
      <c r="BJ571" s="71">
        <v>333.358</v>
      </c>
      <c r="BK571" s="71">
        <v>0</v>
      </c>
      <c r="BL571" s="71">
        <v>3.62</v>
      </c>
      <c r="BM571" s="71">
        <v>0</v>
      </c>
      <c r="BN571" s="72"/>
      <c r="BO571" s="71">
        <v>0</v>
      </c>
      <c r="BP571" s="71">
        <v>0</v>
      </c>
      <c r="BQ571" s="71">
        <v>17</v>
      </c>
      <c r="BR571" s="71">
        <v>0</v>
      </c>
      <c r="BS571" s="71">
        <v>1</v>
      </c>
      <c r="BT571" s="71">
        <v>0</v>
      </c>
      <c r="BU571"/>
      <c r="BV571" s="70">
        <v>332.32400000000001</v>
      </c>
      <c r="BW571" s="70">
        <v>4.6539999999999999</v>
      </c>
      <c r="BX571" s="70">
        <v>0</v>
      </c>
      <c r="BY571" s="70">
        <v>0</v>
      </c>
      <c r="BZ571" s="70">
        <v>0</v>
      </c>
      <c r="CA571" s="70">
        <v>0</v>
      </c>
      <c r="CB571" s="70">
        <v>0</v>
      </c>
      <c r="CC571" s="70">
        <v>0</v>
      </c>
      <c r="CD571" s="70">
        <v>0</v>
      </c>
    </row>
    <row r="572" spans="1:82">
      <c r="A572" s="70" t="s">
        <v>2345</v>
      </c>
      <c r="B572" s="70">
        <v>17</v>
      </c>
      <c r="C572" s="70">
        <v>18</v>
      </c>
      <c r="D572" s="70">
        <v>1</v>
      </c>
      <c r="E572" s="70">
        <v>2021</v>
      </c>
      <c r="F572" s="70" t="s">
        <v>160</v>
      </c>
      <c r="G572" s="70" t="s">
        <v>2327</v>
      </c>
      <c r="H572" s="70" t="s">
        <v>2328</v>
      </c>
      <c r="I572" s="148"/>
      <c r="J572" s="71">
        <v>745.35020596059792</v>
      </c>
      <c r="K572" s="71">
        <v>1.8792203615370406</v>
      </c>
      <c r="L572" s="71">
        <v>11.252040345056516</v>
      </c>
      <c r="M572" s="71">
        <v>50.384757554699121</v>
      </c>
      <c r="N572" s="71">
        <v>66.4210953017175</v>
      </c>
      <c r="O572" s="71">
        <v>54.372222368242156</v>
      </c>
      <c r="P572" s="71">
        <v>38.111494413152414</v>
      </c>
      <c r="Q572" s="71">
        <v>3.42399513910784</v>
      </c>
      <c r="R572" s="71">
        <v>0.18735848221110044</v>
      </c>
      <c r="S572" s="71">
        <v>0</v>
      </c>
      <c r="T572" s="72"/>
      <c r="U572" s="71">
        <v>157084106</v>
      </c>
      <c r="V572" s="71">
        <v>849</v>
      </c>
      <c r="W572" s="71">
        <v>253</v>
      </c>
      <c r="X572" s="71">
        <v>13311</v>
      </c>
      <c r="Y572" s="71">
        <v>24501</v>
      </c>
      <c r="Z572" s="71">
        <v>40005</v>
      </c>
      <c r="AA572" s="71">
        <v>8202</v>
      </c>
      <c r="AB572" s="71">
        <v>58643</v>
      </c>
      <c r="AC572" s="71">
        <v>32220.499999999996</v>
      </c>
      <c r="AD572" s="71">
        <v>0</v>
      </c>
      <c r="AE572" s="72"/>
      <c r="AF572" s="71">
        <v>956242290.02386129</v>
      </c>
      <c r="AG572" s="71">
        <v>1342287.2281653483</v>
      </c>
      <c r="AH572" s="71">
        <v>1737356.6845396457</v>
      </c>
      <c r="AI572" s="71">
        <v>83164497.348486558</v>
      </c>
      <c r="AJ572" s="71">
        <v>117404194.1853788</v>
      </c>
      <c r="AK572" s="71">
        <v>0</v>
      </c>
      <c r="AL572" s="71">
        <v>0</v>
      </c>
      <c r="AM572" s="71">
        <v>7697708.1727129864</v>
      </c>
      <c r="AN572" s="71">
        <v>0</v>
      </c>
      <c r="AO572" s="71">
        <v>0</v>
      </c>
      <c r="AP572" s="71">
        <v>1167588333.6431446</v>
      </c>
      <c r="AQ572" s="72"/>
      <c r="AR572" s="71">
        <v>2681</v>
      </c>
      <c r="AS572" s="71">
        <v>985</v>
      </c>
      <c r="AT572" s="71">
        <v>1</v>
      </c>
      <c r="AU572" s="71">
        <v>0</v>
      </c>
      <c r="AV572" s="71">
        <v>0</v>
      </c>
      <c r="AW572" s="71">
        <v>0</v>
      </c>
      <c r="AX572" s="71"/>
      <c r="AY572" s="72"/>
      <c r="AZ572" s="71">
        <v>11914.59999999998</v>
      </c>
      <c r="BA572" s="71">
        <v>82455.400000000023</v>
      </c>
      <c r="BB572" s="71">
        <v>1117.8</v>
      </c>
      <c r="BC572" s="71">
        <v>0</v>
      </c>
      <c r="BD572" s="71">
        <v>0</v>
      </c>
      <c r="BE572" s="71">
        <v>0</v>
      </c>
      <c r="BF572" s="71"/>
      <c r="BG572" s="72"/>
      <c r="BH572" s="71">
        <v>0</v>
      </c>
      <c r="BI572" s="71">
        <v>0</v>
      </c>
      <c r="BJ572" s="71">
        <v>320.23200000000003</v>
      </c>
      <c r="BK572" s="71">
        <v>0</v>
      </c>
      <c r="BL572" s="71">
        <v>3.5289999999999999</v>
      </c>
      <c r="BM572" s="71">
        <v>0</v>
      </c>
      <c r="BN572" s="72"/>
      <c r="BO572" s="71">
        <v>0</v>
      </c>
      <c r="BP572" s="71">
        <v>0</v>
      </c>
      <c r="BQ572" s="71">
        <v>17</v>
      </c>
      <c r="BR572" s="71">
        <v>0</v>
      </c>
      <c r="BS572" s="71">
        <v>1</v>
      </c>
      <c r="BT572" s="71">
        <v>0</v>
      </c>
      <c r="BU572"/>
      <c r="BV572" s="70">
        <v>323.76100000000002</v>
      </c>
      <c r="BW572" s="70">
        <v>0</v>
      </c>
      <c r="BX572" s="70">
        <v>0</v>
      </c>
      <c r="BY572" s="70">
        <v>0</v>
      </c>
      <c r="BZ572" s="70">
        <v>0</v>
      </c>
      <c r="CA572" s="70">
        <v>0</v>
      </c>
      <c r="CB572" s="70">
        <v>0</v>
      </c>
      <c r="CC572" s="70">
        <v>0</v>
      </c>
      <c r="CD572" s="70">
        <v>0</v>
      </c>
    </row>
    <row r="573" spans="1:82">
      <c r="A573" s="70" t="s">
        <v>2346</v>
      </c>
      <c r="B573" s="70">
        <v>17</v>
      </c>
      <c r="C573" s="70">
        <v>19</v>
      </c>
      <c r="D573" s="70">
        <v>1</v>
      </c>
      <c r="E573" s="70">
        <v>2022</v>
      </c>
      <c r="F573" s="70" t="s">
        <v>161</v>
      </c>
      <c r="G573" s="70" t="s">
        <v>2327</v>
      </c>
      <c r="H573" s="70" t="s">
        <v>2328</v>
      </c>
      <c r="I573" s="148"/>
      <c r="J573" s="71">
        <v>626.35112750866529</v>
      </c>
      <c r="K573" s="71">
        <v>1.7223782085012251</v>
      </c>
      <c r="L573" s="71">
        <v>10.426420925572483</v>
      </c>
      <c r="M573" s="71">
        <v>48.071882243657178</v>
      </c>
      <c r="N573" s="71">
        <v>72.544504567434288</v>
      </c>
      <c r="O573" s="71">
        <v>57.236003803119495</v>
      </c>
      <c r="P573" s="71">
        <v>37.681112567470855</v>
      </c>
      <c r="Q573" s="71">
        <v>3.4379988024137211</v>
      </c>
      <c r="R573" s="71">
        <v>0.1580062580031823</v>
      </c>
      <c r="S573" s="71">
        <v>0</v>
      </c>
      <c r="T573" s="72"/>
      <c r="U573" s="71">
        <v>159607320</v>
      </c>
      <c r="V573" s="71">
        <v>849</v>
      </c>
      <c r="W573" s="71">
        <v>253</v>
      </c>
      <c r="X573" s="71">
        <v>13311</v>
      </c>
      <c r="Y573" s="71">
        <v>24847</v>
      </c>
      <c r="Z573" s="71">
        <v>40011</v>
      </c>
      <c r="AA573" s="71">
        <v>8233</v>
      </c>
      <c r="AB573" s="71">
        <v>58400</v>
      </c>
      <c r="AC573" s="71">
        <v>27513.999999999996</v>
      </c>
      <c r="AD573" s="71">
        <v>0</v>
      </c>
      <c r="AE573" s="72"/>
      <c r="AF573" s="71">
        <v>810270623.15890765</v>
      </c>
      <c r="AG573" s="71">
        <v>1306174.3289781392</v>
      </c>
      <c r="AH573" s="71">
        <v>1963089.8616716377</v>
      </c>
      <c r="AI573" s="71">
        <v>77507478.846329167</v>
      </c>
      <c r="AJ573" s="71">
        <v>134630998.91476002</v>
      </c>
      <c r="AK573" s="71">
        <v>0</v>
      </c>
      <c r="AL573" s="71">
        <v>0</v>
      </c>
      <c r="AM573" s="71">
        <v>7541033.9933755482</v>
      </c>
      <c r="AN573" s="71">
        <v>0</v>
      </c>
      <c r="AO573" s="71">
        <v>0</v>
      </c>
      <c r="AP573" s="71">
        <v>1033219399.1040221</v>
      </c>
      <c r="AQ573" s="72"/>
      <c r="AR573" s="71">
        <v>2812</v>
      </c>
      <c r="AS573" s="71">
        <v>1009</v>
      </c>
      <c r="AT573" s="71">
        <v>1</v>
      </c>
      <c r="AU573" s="71">
        <v>0</v>
      </c>
      <c r="AV573" s="71">
        <v>0</v>
      </c>
      <c r="AW573" s="71">
        <v>0</v>
      </c>
      <c r="AX573" s="71"/>
      <c r="AY573" s="72"/>
      <c r="AZ573" s="71">
        <v>12666.099999999971</v>
      </c>
      <c r="BA573" s="71">
        <v>87310.300000000032</v>
      </c>
      <c r="BB573" s="71">
        <v>1117.8</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2347</v>
      </c>
      <c r="B574" s="70">
        <v>17</v>
      </c>
      <c r="C574" s="70">
        <v>20</v>
      </c>
      <c r="D574" s="70">
        <v>1</v>
      </c>
      <c r="E574" s="70">
        <v>2023</v>
      </c>
      <c r="F574" s="70" t="s">
        <v>1539</v>
      </c>
      <c r="G574" s="70" t="s">
        <v>2327</v>
      </c>
      <c r="H574" s="70" t="s">
        <v>2328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2906</v>
      </c>
      <c r="AS574" s="71">
        <v>1023</v>
      </c>
      <c r="AT574" s="71">
        <v>1</v>
      </c>
      <c r="AU574" s="71">
        <v>0</v>
      </c>
      <c r="AV574" s="71">
        <v>0</v>
      </c>
      <c r="AW574" s="71">
        <v>0</v>
      </c>
      <c r="AX574" s="71"/>
      <c r="AY574" s="72"/>
      <c r="AZ574" s="71">
        <v>13202.099999999959</v>
      </c>
      <c r="BA574" s="71">
        <v>89036.300000000017</v>
      </c>
      <c r="BB574" s="71">
        <v>1117.8</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2348</v>
      </c>
      <c r="B575" s="70">
        <v>17</v>
      </c>
      <c r="C575" s="70">
        <v>21</v>
      </c>
      <c r="D575" s="70">
        <v>1</v>
      </c>
      <c r="E575" s="70">
        <v>2024</v>
      </c>
      <c r="F575" s="70" t="s">
        <v>1554</v>
      </c>
      <c r="G575" s="70" t="s">
        <v>2327</v>
      </c>
      <c r="H575" s="70" t="s">
        <v>2328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2349</v>
      </c>
      <c r="B576" s="70">
        <v>154</v>
      </c>
      <c r="C576" s="70">
        <v>1</v>
      </c>
      <c r="D576" s="70">
        <v>10</v>
      </c>
      <c r="E576" s="70">
        <v>1990</v>
      </c>
      <c r="F576" s="70" t="s">
        <v>787</v>
      </c>
      <c r="G576" s="70" t="s">
        <v>2350</v>
      </c>
      <c r="H576" s="70" t="s">
        <v>2351</v>
      </c>
      <c r="I576" s="148"/>
      <c r="J576" s="71">
        <v>54.790938800993537</v>
      </c>
      <c r="K576" s="71">
        <v>1.531553117707549</v>
      </c>
      <c r="L576" s="71">
        <v>0.39665663762188808</v>
      </c>
      <c r="M576" s="71">
        <v>25.579285393763339</v>
      </c>
      <c r="N576" s="71">
        <v>42.442774058583979</v>
      </c>
      <c r="O576" s="71">
        <v>36.325249749341133</v>
      </c>
      <c r="P576" s="71">
        <v>22.004760675598039</v>
      </c>
      <c r="Q576" s="71">
        <v>3.3454647630362802</v>
      </c>
      <c r="R576" s="71">
        <v>0</v>
      </c>
      <c r="S576" s="71">
        <v>5.7668845878523776</v>
      </c>
      <c r="T576" s="72"/>
      <c r="U576" s="71">
        <v>8002409</v>
      </c>
      <c r="V576" s="71">
        <v>747</v>
      </c>
      <c r="W576" s="71">
        <v>5</v>
      </c>
      <c r="X576" s="71">
        <v>11520</v>
      </c>
      <c r="Y576" s="71">
        <v>17188</v>
      </c>
      <c r="Z576" s="71">
        <v>14941</v>
      </c>
      <c r="AA576" s="71">
        <v>5343</v>
      </c>
      <c r="AB576" s="71">
        <v>54319</v>
      </c>
      <c r="AC576" s="71">
        <v>0</v>
      </c>
      <c r="AD576" s="71">
        <v>5.7668845878523776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2352</v>
      </c>
      <c r="B577" s="70">
        <v>155</v>
      </c>
      <c r="C577" s="70">
        <v>2</v>
      </c>
      <c r="D577" s="70">
        <v>10</v>
      </c>
      <c r="E577" s="70">
        <v>2005</v>
      </c>
      <c r="F577" s="70" t="s">
        <v>789</v>
      </c>
      <c r="G577" s="1064" t="s">
        <v>2350</v>
      </c>
      <c r="H577" s="70" t="s">
        <v>2351</v>
      </c>
      <c r="I577" s="148"/>
      <c r="J577" s="71">
        <v>58.4162406704814</v>
      </c>
      <c r="K577" s="71">
        <v>1.1672138301878261</v>
      </c>
      <c r="L577" s="71">
        <v>0.72085743901556576</v>
      </c>
      <c r="M577" s="71">
        <v>55.956771916567597</v>
      </c>
      <c r="N577" s="71">
        <v>62.134533026636127</v>
      </c>
      <c r="O577" s="71">
        <v>49.990960012539183</v>
      </c>
      <c r="P577" s="71">
        <v>19.566529709761149</v>
      </c>
      <c r="Q577" s="71">
        <v>3.3852166513998001</v>
      </c>
      <c r="R577" s="71">
        <v>0</v>
      </c>
      <c r="S577" s="71">
        <v>5.7990051959756457</v>
      </c>
      <c r="T577" s="72"/>
      <c r="U577" s="71">
        <v>6148907</v>
      </c>
      <c r="V577" s="71">
        <v>642</v>
      </c>
      <c r="W577" s="71">
        <v>8</v>
      </c>
      <c r="X577" s="71">
        <v>13312</v>
      </c>
      <c r="Y577" s="71">
        <v>22599</v>
      </c>
      <c r="Z577" s="71">
        <v>23794</v>
      </c>
      <c r="AA577" s="71">
        <v>3891</v>
      </c>
      <c r="AB577" s="71">
        <v>57460</v>
      </c>
      <c r="AC577" s="71">
        <v>0</v>
      </c>
      <c r="AD577" s="71">
        <v>5.7990051959756457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2353</v>
      </c>
      <c r="B578" s="70">
        <v>156</v>
      </c>
      <c r="C578" s="70">
        <v>3</v>
      </c>
      <c r="D578" s="70">
        <v>10</v>
      </c>
      <c r="E578" s="70">
        <v>2006</v>
      </c>
      <c r="F578" s="70" t="s">
        <v>790</v>
      </c>
      <c r="G578" s="1064" t="s">
        <v>2350</v>
      </c>
      <c r="H578" s="70" t="s">
        <v>2351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2354</v>
      </c>
      <c r="B579" s="70">
        <v>157</v>
      </c>
      <c r="C579" s="70">
        <v>4</v>
      </c>
      <c r="D579" s="70">
        <v>10</v>
      </c>
      <c r="E579" s="70">
        <v>2007</v>
      </c>
      <c r="F579" s="70" t="s">
        <v>791</v>
      </c>
      <c r="G579" s="70" t="s">
        <v>2350</v>
      </c>
      <c r="H579" s="70" t="s">
        <v>2351</v>
      </c>
      <c r="I579" s="148"/>
      <c r="J579" s="71">
        <v>72.826430348253623</v>
      </c>
      <c r="K579" s="71">
        <v>1.2624026469191141</v>
      </c>
      <c r="L579" s="71">
        <v>1.249547524276116</v>
      </c>
      <c r="M579" s="71">
        <v>60.586413062200947</v>
      </c>
      <c r="N579" s="71">
        <v>66.319498525167589</v>
      </c>
      <c r="O579" s="71">
        <v>48.652838028364691</v>
      </c>
      <c r="P579" s="71">
        <v>19.139167286133411</v>
      </c>
      <c r="Q579" s="71">
        <v>3.5954939690449002</v>
      </c>
      <c r="R579" s="71">
        <v>0</v>
      </c>
      <c r="S579" s="71">
        <v>4.9123398590203458</v>
      </c>
      <c r="T579" s="72"/>
      <c r="U579" s="71">
        <v>8642393</v>
      </c>
      <c r="V579" s="71">
        <v>676</v>
      </c>
      <c r="W579" s="71">
        <v>14</v>
      </c>
      <c r="X579" s="71">
        <v>16654</v>
      </c>
      <c r="Y579" s="71">
        <v>23222</v>
      </c>
      <c r="Z579" s="71">
        <v>24073</v>
      </c>
      <c r="AA579" s="71">
        <v>3748</v>
      </c>
      <c r="AB579" s="71">
        <v>57802</v>
      </c>
      <c r="AC579" s="71">
        <v>0</v>
      </c>
      <c r="AD579" s="71">
        <v>4.9123398590203458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2355</v>
      </c>
      <c r="B580" s="70">
        <v>158</v>
      </c>
      <c r="C580" s="70">
        <v>5</v>
      </c>
      <c r="D580" s="70">
        <v>10</v>
      </c>
      <c r="E580" s="70">
        <v>2008</v>
      </c>
      <c r="F580" s="70" t="s">
        <v>792</v>
      </c>
      <c r="G580" s="70" t="s">
        <v>2350</v>
      </c>
      <c r="H580" s="70" t="s">
        <v>2351</v>
      </c>
      <c r="I580" s="148"/>
      <c r="J580" s="71">
        <v>82.339759862584032</v>
      </c>
      <c r="K580" s="71">
        <v>0.94711636081332296</v>
      </c>
      <c r="L580" s="71">
        <v>1.106886109444031</v>
      </c>
      <c r="M580" s="71">
        <v>63.593484244540377</v>
      </c>
      <c r="N580" s="71">
        <v>64.037997345280417</v>
      </c>
      <c r="O580" s="71">
        <v>46.864481990675309</v>
      </c>
      <c r="P580" s="71">
        <v>19.010241054294269</v>
      </c>
      <c r="Q580" s="71">
        <v>3.52495091130496</v>
      </c>
      <c r="R580" s="71">
        <v>0</v>
      </c>
      <c r="S580" s="71">
        <v>5.286303501871541</v>
      </c>
      <c r="T580" s="72"/>
      <c r="U580" s="71">
        <v>10376007</v>
      </c>
      <c r="V580" s="71">
        <v>676</v>
      </c>
      <c r="W580" s="71">
        <v>14</v>
      </c>
      <c r="X580" s="71">
        <v>16654</v>
      </c>
      <c r="Y580" s="71">
        <v>23351</v>
      </c>
      <c r="Z580" s="71">
        <v>24002</v>
      </c>
      <c r="AA580" s="71">
        <v>3727</v>
      </c>
      <c r="AB580" s="71">
        <v>57600</v>
      </c>
      <c r="AC580" s="71">
        <v>0</v>
      </c>
      <c r="AD580" s="71">
        <v>5.286303501871541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2356</v>
      </c>
      <c r="B581" s="70">
        <v>159</v>
      </c>
      <c r="C581" s="70">
        <v>6</v>
      </c>
      <c r="D581" s="70">
        <v>10</v>
      </c>
      <c r="E581" s="70">
        <v>2009</v>
      </c>
      <c r="F581" s="70" t="s">
        <v>176</v>
      </c>
      <c r="G581" s="70" t="s">
        <v>2350</v>
      </c>
      <c r="H581" s="70" t="s">
        <v>2351</v>
      </c>
      <c r="I581" s="148"/>
      <c r="J581" s="71">
        <v>48.462350048280094</v>
      </c>
      <c r="K581" s="71">
        <v>0.83301622743704995</v>
      </c>
      <c r="L581" s="71">
        <v>3.6574423999548178</v>
      </c>
      <c r="M581" s="71">
        <v>53.117107889537053</v>
      </c>
      <c r="N581" s="71">
        <v>52.489874504672542</v>
      </c>
      <c r="O581" s="71">
        <v>47.453691368684417</v>
      </c>
      <c r="P581" s="71">
        <v>18.3832904500022</v>
      </c>
      <c r="Q581" s="71">
        <v>3.3508155636203298</v>
      </c>
      <c r="R581" s="71">
        <v>0</v>
      </c>
      <c r="S581" s="71">
        <v>5.2666982235309607</v>
      </c>
      <c r="T581" s="72"/>
      <c r="U581" s="71">
        <v>6347879</v>
      </c>
      <c r="V581" s="71">
        <v>719</v>
      </c>
      <c r="W581" s="71">
        <v>78</v>
      </c>
      <c r="X581" s="71">
        <v>17317</v>
      </c>
      <c r="Y581" s="71">
        <v>23530</v>
      </c>
      <c r="Z581" s="71">
        <v>23989</v>
      </c>
      <c r="AA581" s="71">
        <v>3700</v>
      </c>
      <c r="AB581" s="71">
        <v>57478</v>
      </c>
      <c r="AC581" s="71">
        <v>0</v>
      </c>
      <c r="AD581" s="71">
        <v>5.2666982235309607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31.292000000000002</v>
      </c>
      <c r="BK581" s="71">
        <v>0</v>
      </c>
      <c r="BL581" s="71">
        <v>31.774999999999999</v>
      </c>
      <c r="BM581" s="71">
        <v>0</v>
      </c>
      <c r="BN581" s="72"/>
      <c r="BO581" s="71">
        <v>0</v>
      </c>
      <c r="BP581" s="71">
        <v>0</v>
      </c>
      <c r="BQ581" s="71">
        <v>2</v>
      </c>
      <c r="BR581" s="71">
        <v>0</v>
      </c>
      <c r="BS581" s="71">
        <v>4</v>
      </c>
      <c r="BT581" s="71">
        <v>0</v>
      </c>
      <c r="BU581"/>
      <c r="BV581" s="70">
        <v>59.362000000000002</v>
      </c>
      <c r="BW581" s="70">
        <v>0</v>
      </c>
      <c r="BX581" s="70">
        <v>0</v>
      </c>
      <c r="BY581" s="70">
        <v>0</v>
      </c>
      <c r="BZ581" s="70">
        <v>3.7050000000000001</v>
      </c>
      <c r="CA581" s="70">
        <v>0</v>
      </c>
      <c r="CB581" s="70">
        <v>0</v>
      </c>
      <c r="CC581" s="70">
        <v>0</v>
      </c>
      <c r="CD581" s="70">
        <v>0</v>
      </c>
    </row>
    <row r="582" spans="1:82">
      <c r="A582" s="70" t="s">
        <v>2357</v>
      </c>
      <c r="B582" s="70">
        <v>160</v>
      </c>
      <c r="C582" s="70">
        <v>7</v>
      </c>
      <c r="D582" s="70">
        <v>10</v>
      </c>
      <c r="E582" s="70">
        <v>2010</v>
      </c>
      <c r="F582" s="70" t="s">
        <v>177</v>
      </c>
      <c r="G582" s="70" t="s">
        <v>2350</v>
      </c>
      <c r="H582" s="70" t="s">
        <v>2351</v>
      </c>
      <c r="I582" s="148"/>
      <c r="J582" s="71">
        <v>63.672066653365754</v>
      </c>
      <c r="K582" s="71">
        <v>0.90768782358249256</v>
      </c>
      <c r="L582" s="71">
        <v>3.469401795643364</v>
      </c>
      <c r="M582" s="71">
        <v>57.338427085499653</v>
      </c>
      <c r="N582" s="71">
        <v>61.118233918218742</v>
      </c>
      <c r="O582" s="71">
        <v>47.246017459557009</v>
      </c>
      <c r="P582" s="71">
        <v>18.691085187903202</v>
      </c>
      <c r="Q582" s="71">
        <v>3.49696293826951</v>
      </c>
      <c r="R582" s="71">
        <v>0</v>
      </c>
      <c r="S582" s="71">
        <v>6.1784988983663602</v>
      </c>
      <c r="T582" s="72"/>
      <c r="U582" s="71">
        <v>8408658</v>
      </c>
      <c r="V582" s="71">
        <v>719</v>
      </c>
      <c r="W582" s="71">
        <v>78</v>
      </c>
      <c r="X582" s="71">
        <v>17317</v>
      </c>
      <c r="Y582" s="71">
        <v>23723</v>
      </c>
      <c r="Z582" s="71">
        <v>23995</v>
      </c>
      <c r="AA582" s="71">
        <v>3668</v>
      </c>
      <c r="AB582" s="71">
        <v>57479</v>
      </c>
      <c r="AC582" s="71">
        <v>0</v>
      </c>
      <c r="AD582" s="71">
        <v>6.1784988983663602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29.605</v>
      </c>
      <c r="BK582" s="71">
        <v>0</v>
      </c>
      <c r="BL582" s="71">
        <v>26.326000000000001</v>
      </c>
      <c r="BM582" s="71">
        <v>0</v>
      </c>
      <c r="BN582" s="72"/>
      <c r="BO582" s="71">
        <v>0</v>
      </c>
      <c r="BP582" s="71">
        <v>0</v>
      </c>
      <c r="BQ582" s="71">
        <v>2</v>
      </c>
      <c r="BR582" s="71">
        <v>0</v>
      </c>
      <c r="BS582" s="71">
        <v>2</v>
      </c>
      <c r="BT582" s="71">
        <v>0</v>
      </c>
      <c r="BU582"/>
      <c r="BV582" s="70">
        <v>51.951999999999998</v>
      </c>
      <c r="BW582" s="70">
        <v>0</v>
      </c>
      <c r="BX582" s="70">
        <v>0</v>
      </c>
      <c r="BY582" s="70">
        <v>0</v>
      </c>
      <c r="BZ582" s="70">
        <v>3.9790000000000001</v>
      </c>
      <c r="CA582" s="70">
        <v>0</v>
      </c>
      <c r="CB582" s="70">
        <v>0</v>
      </c>
      <c r="CC582" s="70">
        <v>0</v>
      </c>
      <c r="CD582" s="70">
        <v>0</v>
      </c>
    </row>
    <row r="583" spans="1:82">
      <c r="A583" s="70" t="s">
        <v>2358</v>
      </c>
      <c r="B583" s="70">
        <v>161</v>
      </c>
      <c r="C583" s="70">
        <v>8</v>
      </c>
      <c r="D583" s="70">
        <v>10</v>
      </c>
      <c r="E583" s="70">
        <v>2011</v>
      </c>
      <c r="F583" s="70" t="s">
        <v>178</v>
      </c>
      <c r="G583" s="70" t="s">
        <v>2350</v>
      </c>
      <c r="H583" s="70" t="s">
        <v>2351</v>
      </c>
      <c r="I583" s="148"/>
      <c r="J583" s="71">
        <v>59.643128757038582</v>
      </c>
      <c r="K583" s="71">
        <v>1.4445471728758941</v>
      </c>
      <c r="L583" s="71">
        <v>3.052366838393568</v>
      </c>
      <c r="M583" s="71">
        <v>73.126782219450064</v>
      </c>
      <c r="N583" s="71">
        <v>75.464618698170838</v>
      </c>
      <c r="O583" s="71">
        <v>46.796435323271957</v>
      </c>
      <c r="P583" s="71">
        <v>18.324139004529375</v>
      </c>
      <c r="Q583" s="71">
        <v>4.0253551178570897</v>
      </c>
      <c r="R583" s="71">
        <v>0</v>
      </c>
      <c r="S583" s="71">
        <v>7.3167496936342724</v>
      </c>
      <c r="T583" s="72"/>
      <c r="U583" s="71">
        <v>7130288</v>
      </c>
      <c r="V583" s="71">
        <v>719</v>
      </c>
      <c r="W583" s="71">
        <v>78</v>
      </c>
      <c r="X583" s="71">
        <v>17317</v>
      </c>
      <c r="Y583" s="71">
        <v>23882</v>
      </c>
      <c r="Z583" s="71">
        <v>24283</v>
      </c>
      <c r="AA583" s="71">
        <v>3703</v>
      </c>
      <c r="AB583" s="71">
        <v>57360</v>
      </c>
      <c r="AC583" s="71">
        <v>0</v>
      </c>
      <c r="AD583" s="71">
        <v>7.3167496936342724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25.513000000000002</v>
      </c>
      <c r="BK583" s="71">
        <v>0</v>
      </c>
      <c r="BL583" s="71">
        <v>32.39</v>
      </c>
      <c r="BM583" s="71">
        <v>0</v>
      </c>
      <c r="BN583" s="72"/>
      <c r="BO583" s="71">
        <v>0</v>
      </c>
      <c r="BP583" s="71">
        <v>0</v>
      </c>
      <c r="BQ583" s="71">
        <v>2</v>
      </c>
      <c r="BR583" s="71">
        <v>0</v>
      </c>
      <c r="BS583" s="71">
        <v>3</v>
      </c>
      <c r="BT583" s="71">
        <v>0</v>
      </c>
      <c r="BU583"/>
      <c r="BV583" s="70">
        <v>53.795999999999999</v>
      </c>
      <c r="BW583" s="70">
        <v>0</v>
      </c>
      <c r="BX583" s="70">
        <v>0</v>
      </c>
      <c r="BY583" s="70">
        <v>0</v>
      </c>
      <c r="BZ583" s="70">
        <v>4.1070000000000002</v>
      </c>
      <c r="CA583" s="70">
        <v>0</v>
      </c>
      <c r="CB583" s="70">
        <v>0</v>
      </c>
      <c r="CC583" s="70">
        <v>0</v>
      </c>
      <c r="CD583" s="70">
        <v>0</v>
      </c>
    </row>
    <row r="584" spans="1:82">
      <c r="A584" s="70" t="s">
        <v>2359</v>
      </c>
      <c r="B584" s="70">
        <v>162</v>
      </c>
      <c r="C584" s="70">
        <v>9</v>
      </c>
      <c r="D584" s="70">
        <v>10</v>
      </c>
      <c r="E584" s="70">
        <v>2012</v>
      </c>
      <c r="F584" s="70" t="s">
        <v>179</v>
      </c>
      <c r="G584" s="70" t="s">
        <v>2350</v>
      </c>
      <c r="H584" s="70" t="s">
        <v>2351</v>
      </c>
      <c r="I584" s="148"/>
      <c r="J584" s="71">
        <v>64.675948298088827</v>
      </c>
      <c r="K584" s="71">
        <v>1.4047386102445081</v>
      </c>
      <c r="L584" s="71">
        <v>3.0401166802739552</v>
      </c>
      <c r="M584" s="71">
        <v>81.791855611975322</v>
      </c>
      <c r="N584" s="71">
        <v>80.105373279497485</v>
      </c>
      <c r="O584" s="71">
        <v>46.760868491381828</v>
      </c>
      <c r="P584" s="71">
        <v>17.98547580321581</v>
      </c>
      <c r="Q584" s="71">
        <v>4.3957310397097</v>
      </c>
      <c r="R584" s="71">
        <v>0</v>
      </c>
      <c r="S584" s="71">
        <v>6.2007208570986982</v>
      </c>
      <c r="T584" s="72"/>
      <c r="U584" s="71">
        <v>7517603</v>
      </c>
      <c r="V584" s="71">
        <v>719</v>
      </c>
      <c r="W584" s="71">
        <v>78</v>
      </c>
      <c r="X584" s="71">
        <v>17317</v>
      </c>
      <c r="Y584" s="71">
        <v>24146</v>
      </c>
      <c r="Z584" s="71">
        <v>24457</v>
      </c>
      <c r="AA584" s="71">
        <v>3614</v>
      </c>
      <c r="AB584" s="71">
        <v>57652</v>
      </c>
      <c r="AC584" s="71">
        <v>0</v>
      </c>
      <c r="AD584" s="71">
        <v>6.2007208570986982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31.408999999999999</v>
      </c>
      <c r="BK584" s="71">
        <v>0</v>
      </c>
      <c r="BL584" s="71">
        <v>35.978999999999999</v>
      </c>
      <c r="BM584" s="71">
        <v>0</v>
      </c>
      <c r="BN584" s="72"/>
      <c r="BO584" s="71">
        <v>0</v>
      </c>
      <c r="BP584" s="71">
        <v>0</v>
      </c>
      <c r="BQ584" s="71">
        <v>2</v>
      </c>
      <c r="BR584" s="71">
        <v>0</v>
      </c>
      <c r="BS584" s="71">
        <v>3</v>
      </c>
      <c r="BT584" s="71">
        <v>0</v>
      </c>
      <c r="BU584"/>
      <c r="BV584" s="70">
        <v>63.164999999999999</v>
      </c>
      <c r="BW584" s="70">
        <v>0</v>
      </c>
      <c r="BX584" s="70">
        <v>0</v>
      </c>
      <c r="BY584" s="70">
        <v>0</v>
      </c>
      <c r="BZ584" s="70">
        <v>4.2229999999999999</v>
      </c>
      <c r="CA584" s="70">
        <v>0</v>
      </c>
      <c r="CB584" s="70">
        <v>0</v>
      </c>
      <c r="CC584" s="70">
        <v>0</v>
      </c>
      <c r="CD584" s="70">
        <v>0</v>
      </c>
    </row>
    <row r="585" spans="1:82">
      <c r="A585" s="70" t="s">
        <v>2360</v>
      </c>
      <c r="B585" s="70">
        <v>163</v>
      </c>
      <c r="C585" s="70">
        <v>10</v>
      </c>
      <c r="D585" s="70">
        <v>10</v>
      </c>
      <c r="E585" s="70">
        <v>2013</v>
      </c>
      <c r="F585" s="70" t="s">
        <v>180</v>
      </c>
      <c r="G585" s="70" t="s">
        <v>2350</v>
      </c>
      <c r="H585" s="70" t="s">
        <v>2351</v>
      </c>
      <c r="I585" s="148"/>
      <c r="J585" s="71">
        <v>51.88671889397979</v>
      </c>
      <c r="K585" s="71">
        <v>1.1910839286367401</v>
      </c>
      <c r="L585" s="71">
        <v>2.697225701682072</v>
      </c>
      <c r="M585" s="71">
        <v>82.382772437739177</v>
      </c>
      <c r="N585" s="71">
        <v>80.524107785162386</v>
      </c>
      <c r="O585" s="71">
        <v>45.203402844041435</v>
      </c>
      <c r="P585" s="71">
        <v>17.928361108475627</v>
      </c>
      <c r="Q585" s="71">
        <v>4.47552209047097</v>
      </c>
      <c r="R585" s="71">
        <v>0</v>
      </c>
      <c r="S585" s="71">
        <v>5.356803204400471</v>
      </c>
      <c r="T585" s="72"/>
      <c r="U585" s="71">
        <v>5964021</v>
      </c>
      <c r="V585" s="71">
        <v>719</v>
      </c>
      <c r="W585" s="71">
        <v>78</v>
      </c>
      <c r="X585" s="71">
        <v>17317</v>
      </c>
      <c r="Y585" s="71">
        <v>24318</v>
      </c>
      <c r="Z585" s="71">
        <v>24698</v>
      </c>
      <c r="AA585" s="71">
        <v>3589</v>
      </c>
      <c r="AB585" s="71">
        <v>57857</v>
      </c>
      <c r="AC585" s="71">
        <v>0</v>
      </c>
      <c r="AD585" s="71">
        <v>5.356803204400471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33.082999999999998</v>
      </c>
      <c r="BK585" s="71">
        <v>0</v>
      </c>
      <c r="BL585" s="71">
        <v>40.367999999999995</v>
      </c>
      <c r="BM585" s="71">
        <v>0</v>
      </c>
      <c r="BN585" s="72"/>
      <c r="BO585" s="71">
        <v>0</v>
      </c>
      <c r="BP585" s="71">
        <v>0</v>
      </c>
      <c r="BQ585" s="71">
        <v>2</v>
      </c>
      <c r="BR585" s="71">
        <v>0</v>
      </c>
      <c r="BS585" s="71">
        <v>3</v>
      </c>
      <c r="BT585" s="71">
        <v>0</v>
      </c>
      <c r="BU585"/>
      <c r="BV585" s="70">
        <v>69.281999999999996</v>
      </c>
      <c r="BW585" s="70">
        <v>0</v>
      </c>
      <c r="BX585" s="70">
        <v>0</v>
      </c>
      <c r="BY585" s="70">
        <v>0</v>
      </c>
      <c r="BZ585" s="70">
        <v>4.1689999999999996</v>
      </c>
      <c r="CA585" s="70">
        <v>0</v>
      </c>
      <c r="CB585" s="70">
        <v>0</v>
      </c>
      <c r="CC585" s="70">
        <v>0</v>
      </c>
      <c r="CD585" s="70">
        <v>0</v>
      </c>
    </row>
    <row r="586" spans="1:82">
      <c r="A586" s="70" t="s">
        <v>2361</v>
      </c>
      <c r="B586" s="70">
        <v>164</v>
      </c>
      <c r="C586" s="70">
        <v>11</v>
      </c>
      <c r="D586" s="70">
        <v>10</v>
      </c>
      <c r="E586" s="70">
        <v>2014</v>
      </c>
      <c r="F586" s="70" t="s">
        <v>181</v>
      </c>
      <c r="G586" s="70" t="s">
        <v>2350</v>
      </c>
      <c r="H586" s="70" t="s">
        <v>2351</v>
      </c>
      <c r="I586" s="148"/>
      <c r="J586" s="71">
        <v>42.732507921675847</v>
      </c>
      <c r="K586" s="71">
        <v>1.177278739304372</v>
      </c>
      <c r="L586" s="71">
        <v>3.0272724801556858</v>
      </c>
      <c r="M586" s="71">
        <v>83.02177099331486</v>
      </c>
      <c r="N586" s="71">
        <v>78.176208029512097</v>
      </c>
      <c r="O586" s="71">
        <v>43.007762668100064</v>
      </c>
      <c r="P586" s="71">
        <v>17.91610208110518</v>
      </c>
      <c r="Q586" s="71">
        <v>4.2892469544843097</v>
      </c>
      <c r="R586" s="71">
        <v>0</v>
      </c>
      <c r="S586" s="71">
        <v>5.9437371120827143</v>
      </c>
      <c r="T586" s="72"/>
      <c r="U586" s="71">
        <v>5226342</v>
      </c>
      <c r="V586" s="71">
        <v>592</v>
      </c>
      <c r="W586" s="71">
        <v>33</v>
      </c>
      <c r="X586" s="71">
        <v>17529</v>
      </c>
      <c r="Y586" s="71">
        <v>24507</v>
      </c>
      <c r="Z586" s="71">
        <v>24749</v>
      </c>
      <c r="AA586" s="71">
        <v>3568</v>
      </c>
      <c r="AB586" s="71">
        <v>57793</v>
      </c>
      <c r="AC586" s="71">
        <v>0</v>
      </c>
      <c r="AD586" s="71">
        <v>5.9437371120827143</v>
      </c>
      <c r="AE586" s="72"/>
      <c r="AF586" s="71"/>
      <c r="AG586" s="71"/>
      <c r="AH586" s="71"/>
      <c r="AI586" s="71"/>
      <c r="AJ586" s="71"/>
      <c r="AK586" s="71"/>
      <c r="AL586" s="71"/>
      <c r="AM586" s="71"/>
      <c r="AN586" s="71"/>
      <c r="AO586" s="71"/>
      <c r="AP586" s="71"/>
      <c r="AQ586" s="72"/>
      <c r="AR586" s="71">
        <v>1006</v>
      </c>
      <c r="AS586" s="71">
        <v>75</v>
      </c>
      <c r="AT586" s="71">
        <v>0</v>
      </c>
      <c r="AU586" s="71">
        <v>0</v>
      </c>
      <c r="AV586" s="71">
        <v>0</v>
      </c>
      <c r="AW586" s="71">
        <v>0</v>
      </c>
      <c r="AX586" s="71"/>
      <c r="AY586" s="72"/>
      <c r="AZ586" s="71">
        <v>3767.5</v>
      </c>
      <c r="BA586" s="71">
        <v>1818.3</v>
      </c>
      <c r="BB586" s="71">
        <v>0</v>
      </c>
      <c r="BC586" s="71">
        <v>0</v>
      </c>
      <c r="BD586" s="71">
        <v>0</v>
      </c>
      <c r="BE586" s="71">
        <v>0</v>
      </c>
      <c r="BF586" s="71"/>
      <c r="BG586" s="72"/>
      <c r="BH586" s="71">
        <v>0</v>
      </c>
      <c r="BI586" s="71">
        <v>0</v>
      </c>
      <c r="BJ586" s="71">
        <v>32.909999999999997</v>
      </c>
      <c r="BK586" s="71">
        <v>0</v>
      </c>
      <c r="BL586" s="71">
        <v>37.270000000000003</v>
      </c>
      <c r="BM586" s="71">
        <v>0</v>
      </c>
      <c r="BN586" s="72"/>
      <c r="BO586" s="71">
        <v>0</v>
      </c>
      <c r="BP586" s="71">
        <v>0</v>
      </c>
      <c r="BQ586" s="71">
        <v>2</v>
      </c>
      <c r="BR586" s="71">
        <v>0</v>
      </c>
      <c r="BS586" s="71">
        <v>3</v>
      </c>
      <c r="BT586" s="71">
        <v>0</v>
      </c>
      <c r="BU586"/>
      <c r="BV586" s="70">
        <v>65.382000000000005</v>
      </c>
      <c r="BW586" s="70">
        <v>0</v>
      </c>
      <c r="BX586" s="70">
        <v>0</v>
      </c>
      <c r="BY586" s="70">
        <v>0.443</v>
      </c>
      <c r="BZ586" s="70">
        <v>4.3550000000000004</v>
      </c>
      <c r="CA586" s="70">
        <v>0</v>
      </c>
      <c r="CB586" s="70">
        <v>0</v>
      </c>
      <c r="CC586" s="70">
        <v>0</v>
      </c>
      <c r="CD586" s="70">
        <v>0</v>
      </c>
    </row>
    <row r="587" spans="1:82">
      <c r="A587" s="70" t="s">
        <v>2362</v>
      </c>
      <c r="B587" s="70">
        <v>165</v>
      </c>
      <c r="C587" s="70">
        <v>12</v>
      </c>
      <c r="D587" s="70">
        <v>10</v>
      </c>
      <c r="E587" s="70">
        <v>2015</v>
      </c>
      <c r="F587" s="70" t="s">
        <v>182</v>
      </c>
      <c r="G587" s="70" t="s">
        <v>2350</v>
      </c>
      <c r="H587" s="70" t="s">
        <v>2351</v>
      </c>
      <c r="I587" s="148"/>
      <c r="J587" s="71">
        <v>50.743557047839467</v>
      </c>
      <c r="K587" s="71">
        <v>1.1247849386664761</v>
      </c>
      <c r="L587" s="71">
        <v>3.402116192193378</v>
      </c>
      <c r="M587" s="71">
        <v>76.102450090773686</v>
      </c>
      <c r="N587" s="71">
        <v>73.462059070951085</v>
      </c>
      <c r="O587" s="71">
        <v>42.821560039068721</v>
      </c>
      <c r="P587" s="71">
        <v>17.990560403121666</v>
      </c>
      <c r="Q587" s="71">
        <v>4.2033282294276004</v>
      </c>
      <c r="R587" s="71">
        <v>0</v>
      </c>
      <c r="S587" s="71">
        <v>5.9971377412165996</v>
      </c>
      <c r="T587" s="72"/>
      <c r="U587" s="71">
        <v>6543096</v>
      </c>
      <c r="V587" s="71">
        <v>592</v>
      </c>
      <c r="W587" s="71">
        <v>33</v>
      </c>
      <c r="X587" s="71">
        <v>17529</v>
      </c>
      <c r="Y587" s="71">
        <v>24749</v>
      </c>
      <c r="Z587" s="71">
        <v>24879</v>
      </c>
      <c r="AA587" s="71">
        <v>3580</v>
      </c>
      <c r="AB587" s="71">
        <v>57854</v>
      </c>
      <c r="AC587" s="71">
        <v>0</v>
      </c>
      <c r="AD587" s="71">
        <v>5.9971377412165996</v>
      </c>
      <c r="AE587" s="72"/>
      <c r="AF587" s="71">
        <v>53194106.149806634</v>
      </c>
      <c r="AG587" s="71">
        <v>946744.53151875059</v>
      </c>
      <c r="AH587" s="71">
        <v>692054.36821279209</v>
      </c>
      <c r="AI587" s="71">
        <v>109438930.0683552</v>
      </c>
      <c r="AJ587" s="71">
        <v>112048862.14849921</v>
      </c>
      <c r="AK587" s="71">
        <v>0</v>
      </c>
      <c r="AL587" s="71">
        <v>0</v>
      </c>
      <c r="AM587" s="71">
        <v>7928648.0115976846</v>
      </c>
      <c r="AN587" s="71">
        <v>0</v>
      </c>
      <c r="AO587" s="71">
        <v>0</v>
      </c>
      <c r="AP587" s="71">
        <v>284249345.27799028</v>
      </c>
      <c r="AQ587" s="72"/>
      <c r="AR587" s="71">
        <v>1117</v>
      </c>
      <c r="AS587" s="71">
        <v>112</v>
      </c>
      <c r="AT587" s="71">
        <v>0</v>
      </c>
      <c r="AU587" s="71">
        <v>0</v>
      </c>
      <c r="AV587" s="71">
        <v>0</v>
      </c>
      <c r="AW587" s="71">
        <v>0</v>
      </c>
      <c r="AX587" s="71"/>
      <c r="AY587" s="72"/>
      <c r="AZ587" s="71">
        <v>4242.3</v>
      </c>
      <c r="BA587" s="71">
        <v>3591.9</v>
      </c>
      <c r="BB587" s="71">
        <v>0</v>
      </c>
      <c r="BC587" s="71">
        <v>0</v>
      </c>
      <c r="BD587" s="71">
        <v>0</v>
      </c>
      <c r="BE587" s="71">
        <v>0</v>
      </c>
      <c r="BF587" s="71"/>
      <c r="BG587" s="72"/>
      <c r="BH587" s="71">
        <v>0</v>
      </c>
      <c r="BI587" s="71">
        <v>0</v>
      </c>
      <c r="BJ587" s="71">
        <v>30.777000000000001</v>
      </c>
      <c r="BK587" s="71">
        <v>0</v>
      </c>
      <c r="BL587" s="71">
        <v>37.730999999999995</v>
      </c>
      <c r="BM587" s="71">
        <v>0</v>
      </c>
      <c r="BN587" s="72"/>
      <c r="BO587" s="71">
        <v>0</v>
      </c>
      <c r="BP587" s="71">
        <v>0</v>
      </c>
      <c r="BQ587" s="71">
        <v>2</v>
      </c>
      <c r="BR587" s="71">
        <v>0</v>
      </c>
      <c r="BS587" s="71">
        <v>3</v>
      </c>
      <c r="BT587" s="71">
        <v>0</v>
      </c>
      <c r="BU587"/>
      <c r="BV587" s="70">
        <v>63.668999999999997</v>
      </c>
      <c r="BW587" s="70">
        <v>0</v>
      </c>
      <c r="BX587" s="70">
        <v>0</v>
      </c>
      <c r="BY587" s="70">
        <v>0.54</v>
      </c>
      <c r="BZ587" s="70">
        <v>4.2990000000000004</v>
      </c>
      <c r="CA587" s="70">
        <v>0</v>
      </c>
      <c r="CB587" s="70">
        <v>0</v>
      </c>
      <c r="CC587" s="70">
        <v>0</v>
      </c>
      <c r="CD587" s="70">
        <v>0</v>
      </c>
    </row>
    <row r="588" spans="1:82">
      <c r="A588" s="70" t="s">
        <v>2363</v>
      </c>
      <c r="B588" s="70">
        <v>166</v>
      </c>
      <c r="C588" s="70">
        <v>13</v>
      </c>
      <c r="D588" s="70">
        <v>10</v>
      </c>
      <c r="E588" s="70">
        <v>2016</v>
      </c>
      <c r="F588" s="70" t="s">
        <v>155</v>
      </c>
      <c r="G588" s="70" t="s">
        <v>2350</v>
      </c>
      <c r="H588" s="70" t="s">
        <v>2351</v>
      </c>
      <c r="I588" s="148"/>
      <c r="J588" s="71">
        <v>44.611993160255466</v>
      </c>
      <c r="K588" s="71">
        <v>1.0955289680823428</v>
      </c>
      <c r="L588" s="71">
        <v>3.2522958443533039</v>
      </c>
      <c r="M588" s="71">
        <v>69.401590404993513</v>
      </c>
      <c r="N588" s="71">
        <v>74.261410479125431</v>
      </c>
      <c r="O588" s="71">
        <v>42.522595153262237</v>
      </c>
      <c r="P588" s="71">
        <v>17.316484972992399</v>
      </c>
      <c r="Q588" s="71">
        <v>4.0993416324341023</v>
      </c>
      <c r="R588" s="71">
        <v>0</v>
      </c>
      <c r="S588" s="71">
        <v>5.5432568700564495</v>
      </c>
      <c r="T588" s="72"/>
      <c r="U588" s="71">
        <v>5460010</v>
      </c>
      <c r="V588" s="71">
        <v>592</v>
      </c>
      <c r="W588" s="71">
        <v>33</v>
      </c>
      <c r="X588" s="71">
        <v>17529</v>
      </c>
      <c r="Y588" s="71">
        <v>25022</v>
      </c>
      <c r="Z588" s="71">
        <v>25009</v>
      </c>
      <c r="AA588" s="71">
        <v>3564</v>
      </c>
      <c r="AB588" s="71">
        <v>58038</v>
      </c>
      <c r="AC588" s="71">
        <v>0</v>
      </c>
      <c r="AD588" s="71">
        <v>5.5432568700564504</v>
      </c>
      <c r="AE588" s="72"/>
      <c r="AF588" s="71">
        <v>46579130.12534146</v>
      </c>
      <c r="AG588" s="71">
        <v>859286.90965256584</v>
      </c>
      <c r="AH588" s="71">
        <v>492007.10750361468</v>
      </c>
      <c r="AI588" s="71">
        <v>106516058.36608779</v>
      </c>
      <c r="AJ588" s="71">
        <v>107021687.3410818</v>
      </c>
      <c r="AK588" s="71">
        <v>0</v>
      </c>
      <c r="AL588" s="71">
        <v>0</v>
      </c>
      <c r="AM588" s="71">
        <v>7960043.8119902154</v>
      </c>
      <c r="AN588" s="71">
        <v>0</v>
      </c>
      <c r="AO588" s="71">
        <v>0</v>
      </c>
      <c r="AP588" s="71">
        <v>269428213.66165745</v>
      </c>
      <c r="AQ588" s="72"/>
      <c r="AR588" s="71">
        <v>1219</v>
      </c>
      <c r="AS588" s="71">
        <v>143</v>
      </c>
      <c r="AT588" s="71">
        <v>0</v>
      </c>
      <c r="AU588" s="71">
        <v>0</v>
      </c>
      <c r="AV588" s="71">
        <v>0</v>
      </c>
      <c r="AW588" s="71">
        <v>0</v>
      </c>
      <c r="AX588" s="71"/>
      <c r="AY588" s="72"/>
      <c r="AZ588" s="71">
        <v>4693.2</v>
      </c>
      <c r="BA588" s="71">
        <v>6160.1</v>
      </c>
      <c r="BB588" s="71">
        <v>0</v>
      </c>
      <c r="BC588" s="71">
        <v>0</v>
      </c>
      <c r="BD588" s="71">
        <v>0</v>
      </c>
      <c r="BE588" s="71">
        <v>0</v>
      </c>
      <c r="BF588" s="71"/>
      <c r="BG588" s="72"/>
      <c r="BH588" s="71">
        <v>0</v>
      </c>
      <c r="BI588" s="71">
        <v>0</v>
      </c>
      <c r="BJ588" s="71">
        <v>34.688000000000002</v>
      </c>
      <c r="BK588" s="71">
        <v>0</v>
      </c>
      <c r="BL588" s="71">
        <v>36.625</v>
      </c>
      <c r="BM588" s="71">
        <v>0</v>
      </c>
      <c r="BN588" s="72"/>
      <c r="BO588" s="71">
        <v>0</v>
      </c>
      <c r="BP588" s="71">
        <v>0</v>
      </c>
      <c r="BQ588" s="71">
        <v>2</v>
      </c>
      <c r="BR588" s="71">
        <v>0</v>
      </c>
      <c r="BS588" s="71">
        <v>3</v>
      </c>
      <c r="BT588" s="71">
        <v>0</v>
      </c>
      <c r="BU588"/>
      <c r="BV588" s="70">
        <v>67.584999999999994</v>
      </c>
      <c r="BW588" s="70">
        <v>0</v>
      </c>
      <c r="BX588" s="70">
        <v>0</v>
      </c>
      <c r="BY588" s="70">
        <v>0.52800000000000002</v>
      </c>
      <c r="BZ588" s="70">
        <v>3.2</v>
      </c>
      <c r="CA588" s="70">
        <v>0</v>
      </c>
      <c r="CB588" s="70">
        <v>0</v>
      </c>
      <c r="CC588" s="70">
        <v>0</v>
      </c>
      <c r="CD588" s="70">
        <v>0</v>
      </c>
    </row>
    <row r="589" spans="1:82">
      <c r="A589" s="70" t="s">
        <v>2364</v>
      </c>
      <c r="B589" s="70">
        <v>167</v>
      </c>
      <c r="C589" s="70">
        <v>14</v>
      </c>
      <c r="D589" s="70">
        <v>10</v>
      </c>
      <c r="E589" s="70">
        <v>2017</v>
      </c>
      <c r="F589" s="70" t="s">
        <v>156</v>
      </c>
      <c r="G589" s="70" t="s">
        <v>2350</v>
      </c>
      <c r="H589" s="70" t="s">
        <v>2351</v>
      </c>
      <c r="I589" s="148"/>
      <c r="J589" s="71">
        <v>35.716187974290712</v>
      </c>
      <c r="K589" s="71">
        <v>1.0778578780909027</v>
      </c>
      <c r="L589" s="71">
        <v>2.7548651674961349</v>
      </c>
      <c r="M589" s="71">
        <v>62.33081505993573</v>
      </c>
      <c r="N589" s="71">
        <v>69.755034560136167</v>
      </c>
      <c r="O589" s="71">
        <v>42.338854553346124</v>
      </c>
      <c r="P589" s="71">
        <v>17.404736914471222</v>
      </c>
      <c r="Q589" s="71">
        <v>3.97740533795919</v>
      </c>
      <c r="R589" s="71">
        <v>0</v>
      </c>
      <c r="S589" s="71">
        <v>5.9358124461738635</v>
      </c>
      <c r="T589" s="72"/>
      <c r="U589" s="71">
        <v>5217255</v>
      </c>
      <c r="V589" s="71">
        <v>592</v>
      </c>
      <c r="W589" s="71">
        <v>33</v>
      </c>
      <c r="X589" s="71">
        <v>17529</v>
      </c>
      <c r="Y589" s="71">
        <v>25200</v>
      </c>
      <c r="Z589" s="71">
        <v>25314</v>
      </c>
      <c r="AA589" s="71">
        <v>3605</v>
      </c>
      <c r="AB589" s="71">
        <v>58232</v>
      </c>
      <c r="AC589" s="71">
        <v>0</v>
      </c>
      <c r="AD589" s="71">
        <v>5.9358124461738626</v>
      </c>
      <c r="AE589" s="72"/>
      <c r="AF589" s="71">
        <v>41902549.117570423</v>
      </c>
      <c r="AG589" s="71">
        <v>905378.07303578185</v>
      </c>
      <c r="AH589" s="71">
        <v>577065.79621095327</v>
      </c>
      <c r="AI589" s="71">
        <v>108974997.90151189</v>
      </c>
      <c r="AJ589" s="71">
        <v>115537137.25549109</v>
      </c>
      <c r="AK589" s="71">
        <v>0</v>
      </c>
      <c r="AL589" s="71">
        <v>0</v>
      </c>
      <c r="AM589" s="71">
        <v>7999148.2828395851</v>
      </c>
      <c r="AN589" s="71">
        <v>0</v>
      </c>
      <c r="AO589" s="71">
        <v>0</v>
      </c>
      <c r="AP589" s="71">
        <v>275896276.42665976</v>
      </c>
      <c r="AQ589" s="72"/>
      <c r="AR589" s="71">
        <v>1307</v>
      </c>
      <c r="AS589" s="71">
        <v>177</v>
      </c>
      <c r="AT589" s="71">
        <v>0</v>
      </c>
      <c r="AU589" s="71">
        <v>0</v>
      </c>
      <c r="AV589" s="71">
        <v>0</v>
      </c>
      <c r="AW589" s="71">
        <v>0</v>
      </c>
      <c r="AX589" s="71"/>
      <c r="AY589" s="72"/>
      <c r="AZ589" s="71">
        <v>5113.8</v>
      </c>
      <c r="BA589" s="71">
        <v>6594.2999999999993</v>
      </c>
      <c r="BB589" s="71">
        <v>0</v>
      </c>
      <c r="BC589" s="71">
        <v>0</v>
      </c>
      <c r="BD589" s="71">
        <v>0</v>
      </c>
      <c r="BE589" s="71">
        <v>0</v>
      </c>
      <c r="BF589" s="71"/>
      <c r="BG589" s="72"/>
      <c r="BH589" s="71">
        <v>0</v>
      </c>
      <c r="BI589" s="71">
        <v>0</v>
      </c>
      <c r="BJ589" s="71">
        <v>27.446999999999999</v>
      </c>
      <c r="BK589" s="71">
        <v>0</v>
      </c>
      <c r="BL589" s="71">
        <v>35.914000000000001</v>
      </c>
      <c r="BM589" s="71">
        <v>0</v>
      </c>
      <c r="BN589" s="72"/>
      <c r="BO589" s="71">
        <v>0</v>
      </c>
      <c r="BP589" s="71">
        <v>0</v>
      </c>
      <c r="BQ589" s="71">
        <v>2</v>
      </c>
      <c r="BR589" s="71">
        <v>0</v>
      </c>
      <c r="BS589" s="71">
        <v>3</v>
      </c>
      <c r="BT589" s="71">
        <v>0</v>
      </c>
      <c r="BU589"/>
      <c r="BV589" s="70">
        <v>59.570999999999998</v>
      </c>
      <c r="BW589" s="70">
        <v>0</v>
      </c>
      <c r="BX589" s="70">
        <v>0</v>
      </c>
      <c r="BY589" s="70">
        <v>0.442</v>
      </c>
      <c r="BZ589" s="70">
        <v>3.3479999999999999</v>
      </c>
      <c r="CA589" s="70">
        <v>0</v>
      </c>
      <c r="CB589" s="70">
        <v>0</v>
      </c>
      <c r="CC589" s="70">
        <v>0</v>
      </c>
      <c r="CD589" s="70">
        <v>0</v>
      </c>
    </row>
    <row r="590" spans="1:82">
      <c r="A590" s="70" t="s">
        <v>2365</v>
      </c>
      <c r="B590" s="70">
        <v>168</v>
      </c>
      <c r="C590" s="70">
        <v>15</v>
      </c>
      <c r="D590" s="70">
        <v>10</v>
      </c>
      <c r="E590" s="70">
        <v>2018</v>
      </c>
      <c r="F590" s="70" t="s">
        <v>183</v>
      </c>
      <c r="G590" s="70" t="s">
        <v>2350</v>
      </c>
      <c r="H590" s="70" t="s">
        <v>2351</v>
      </c>
      <c r="I590" s="148"/>
      <c r="J590" s="71">
        <v>33.436072106261804</v>
      </c>
      <c r="K590" s="71">
        <v>0.96859651342082331</v>
      </c>
      <c r="L590" s="71">
        <v>2.5511219099772982</v>
      </c>
      <c r="M590" s="71">
        <v>54.377722259498398</v>
      </c>
      <c r="N590" s="71">
        <v>56.725319839360608</v>
      </c>
      <c r="O590" s="71">
        <v>41.858495587407091</v>
      </c>
      <c r="P590" s="71">
        <v>17.580417649383591</v>
      </c>
      <c r="Q590" s="71">
        <v>3.7107576519105199</v>
      </c>
      <c r="R590" s="71">
        <v>0</v>
      </c>
      <c r="S590" s="71">
        <v>6.2598592021309933</v>
      </c>
      <c r="T590" s="72"/>
      <c r="U590" s="71">
        <v>5598252</v>
      </c>
      <c r="V590" s="71">
        <v>592</v>
      </c>
      <c r="W590" s="71">
        <v>33</v>
      </c>
      <c r="X590" s="71">
        <v>17529</v>
      </c>
      <c r="Y590" s="71">
        <v>25504</v>
      </c>
      <c r="Z590" s="71">
        <v>25506</v>
      </c>
      <c r="AA590" s="71">
        <v>3678</v>
      </c>
      <c r="AB590" s="71">
        <v>58547</v>
      </c>
      <c r="AC590" s="71">
        <v>0</v>
      </c>
      <c r="AD590" s="71">
        <v>6.2598592021309933</v>
      </c>
      <c r="AE590" s="72"/>
      <c r="AF590" s="71">
        <v>43049306.085430503</v>
      </c>
      <c r="AG590" s="71">
        <v>828206.86033135338</v>
      </c>
      <c r="AH590" s="71">
        <v>554107.87058519956</v>
      </c>
      <c r="AI590" s="71">
        <v>105239235.806453</v>
      </c>
      <c r="AJ590" s="71">
        <v>104506381.718649</v>
      </c>
      <c r="AK590" s="71">
        <v>0</v>
      </c>
      <c r="AL590" s="71">
        <v>0</v>
      </c>
      <c r="AM590" s="71">
        <v>8059059.5788349053</v>
      </c>
      <c r="AN590" s="71">
        <v>0</v>
      </c>
      <c r="AO590" s="71">
        <v>0</v>
      </c>
      <c r="AP590" s="71">
        <v>262236297.92028394</v>
      </c>
      <c r="AQ590" s="72"/>
      <c r="AR590" s="71">
        <v>1411</v>
      </c>
      <c r="AS590" s="71">
        <v>198</v>
      </c>
      <c r="AT590" s="71">
        <v>0</v>
      </c>
      <c r="AU590" s="71">
        <v>0</v>
      </c>
      <c r="AV590" s="71">
        <v>0</v>
      </c>
      <c r="AW590" s="71">
        <v>0</v>
      </c>
      <c r="AX590" s="71"/>
      <c r="AY590" s="72"/>
      <c r="AZ590" s="71">
        <v>5600.7</v>
      </c>
      <c r="BA590" s="71">
        <v>6821</v>
      </c>
      <c r="BB590" s="71">
        <v>0</v>
      </c>
      <c r="BC590" s="71">
        <v>0</v>
      </c>
      <c r="BD590" s="71">
        <v>0</v>
      </c>
      <c r="BE590" s="71">
        <v>0</v>
      </c>
      <c r="BF590" s="71"/>
      <c r="BG590" s="72"/>
      <c r="BH590" s="71">
        <v>0</v>
      </c>
      <c r="BI590" s="71">
        <v>0</v>
      </c>
      <c r="BJ590" s="71">
        <v>27.382999999999999</v>
      </c>
      <c r="BK590" s="71">
        <v>0</v>
      </c>
      <c r="BL590" s="71">
        <v>33.566000000000003</v>
      </c>
      <c r="BM590" s="71">
        <v>0</v>
      </c>
      <c r="BN590" s="72"/>
      <c r="BO590" s="71">
        <v>0</v>
      </c>
      <c r="BP590" s="71">
        <v>0</v>
      </c>
      <c r="BQ590" s="71">
        <v>2</v>
      </c>
      <c r="BR590" s="71">
        <v>0</v>
      </c>
      <c r="BS590" s="71">
        <v>3</v>
      </c>
      <c r="BT590" s="71">
        <v>0</v>
      </c>
      <c r="BU590"/>
      <c r="BV590" s="70">
        <v>57.250999999999998</v>
      </c>
      <c r="BW590" s="70">
        <v>0</v>
      </c>
      <c r="BX590" s="70">
        <v>0</v>
      </c>
      <c r="BY590" s="70">
        <v>0.45400000000000001</v>
      </c>
      <c r="BZ590" s="70">
        <v>3.2440000000000002</v>
      </c>
      <c r="CA590" s="70">
        <v>0</v>
      </c>
      <c r="CB590" s="70">
        <v>0</v>
      </c>
      <c r="CC590" s="70">
        <v>0</v>
      </c>
      <c r="CD590" s="70">
        <v>0</v>
      </c>
    </row>
    <row r="591" spans="1:82">
      <c r="A591" s="70" t="s">
        <v>2366</v>
      </c>
      <c r="B591" s="70">
        <v>169</v>
      </c>
      <c r="C591" s="70">
        <v>16</v>
      </c>
      <c r="D591" s="70">
        <v>10</v>
      </c>
      <c r="E591" s="70">
        <v>2019</v>
      </c>
      <c r="F591" s="70" t="s">
        <v>158</v>
      </c>
      <c r="G591" s="70" t="s">
        <v>2350</v>
      </c>
      <c r="H591" s="70" t="s">
        <v>2351</v>
      </c>
      <c r="I591" s="148"/>
      <c r="J591" s="71">
        <v>35.258346619669645</v>
      </c>
      <c r="K591" s="71">
        <v>0.86962162291412148</v>
      </c>
      <c r="L591" s="71">
        <v>2.5728943651426039</v>
      </c>
      <c r="M591" s="71">
        <v>51.806657322250715</v>
      </c>
      <c r="N591" s="71">
        <v>49.861936223970254</v>
      </c>
      <c r="O591" s="71">
        <v>40.966860430496112</v>
      </c>
      <c r="P591" s="71">
        <v>17.621497978528399</v>
      </c>
      <c r="Q591" s="71">
        <v>3.62522855733032</v>
      </c>
      <c r="R591" s="71">
        <v>0</v>
      </c>
      <c r="S591" s="71">
        <v>5.8106741629850127</v>
      </c>
      <c r="T591" s="72"/>
      <c r="U591" s="71">
        <v>6061187</v>
      </c>
      <c r="V591" s="71">
        <v>592</v>
      </c>
      <c r="W591" s="71">
        <v>33</v>
      </c>
      <c r="X591" s="71">
        <v>17529</v>
      </c>
      <c r="Y591" s="71">
        <v>25779</v>
      </c>
      <c r="Z591" s="71">
        <v>25648</v>
      </c>
      <c r="AA591" s="71">
        <v>3659</v>
      </c>
      <c r="AB591" s="71">
        <v>58746</v>
      </c>
      <c r="AC591" s="71">
        <v>0</v>
      </c>
      <c r="AD591" s="71">
        <v>5.8106741629850127</v>
      </c>
      <c r="AE591" s="72"/>
      <c r="AF591" s="71">
        <v>46221001.604896158</v>
      </c>
      <c r="AG591" s="71">
        <v>782487.09503654821</v>
      </c>
      <c r="AH591" s="71">
        <v>588008.94928970188</v>
      </c>
      <c r="AI591" s="71">
        <v>106041773.1676055</v>
      </c>
      <c r="AJ591" s="71">
        <v>95373445.57843022</v>
      </c>
      <c r="AK591" s="71">
        <v>0</v>
      </c>
      <c r="AL591" s="71">
        <v>0</v>
      </c>
      <c r="AM591" s="71">
        <v>8000762.9603487728</v>
      </c>
      <c r="AN591" s="71">
        <v>0</v>
      </c>
      <c r="AO591" s="71">
        <v>0</v>
      </c>
      <c r="AP591" s="71">
        <v>257007479.35560691</v>
      </c>
      <c r="AQ591" s="72"/>
      <c r="AR591" s="71">
        <v>1518</v>
      </c>
      <c r="AS591" s="71">
        <v>220</v>
      </c>
      <c r="AT591" s="71">
        <v>0</v>
      </c>
      <c r="AU591" s="71">
        <v>0</v>
      </c>
      <c r="AV591" s="71">
        <v>0</v>
      </c>
      <c r="AW591" s="71">
        <v>0</v>
      </c>
      <c r="AX591" s="71"/>
      <c r="AY591" s="72"/>
      <c r="AZ591" s="71">
        <v>6089.5000000000018</v>
      </c>
      <c r="BA591" s="71">
        <v>7070.1999999999989</v>
      </c>
      <c r="BB591" s="71">
        <v>0</v>
      </c>
      <c r="BC591" s="71">
        <v>0</v>
      </c>
      <c r="BD591" s="71">
        <v>0</v>
      </c>
      <c r="BE591" s="71">
        <v>0</v>
      </c>
      <c r="BF591" s="71"/>
      <c r="BG591" s="72"/>
      <c r="BH591" s="71">
        <v>0</v>
      </c>
      <c r="BI591" s="71">
        <v>0</v>
      </c>
      <c r="BJ591" s="71">
        <v>23.78</v>
      </c>
      <c r="BK591" s="71">
        <v>0</v>
      </c>
      <c r="BL591" s="71">
        <v>25.262</v>
      </c>
      <c r="BM591" s="71">
        <v>0</v>
      </c>
      <c r="BN591" s="72"/>
      <c r="BO591" s="71">
        <v>0</v>
      </c>
      <c r="BP591" s="71">
        <v>0</v>
      </c>
      <c r="BQ591" s="71">
        <v>2</v>
      </c>
      <c r="BR591" s="71">
        <v>0</v>
      </c>
      <c r="BS591" s="71">
        <v>3</v>
      </c>
      <c r="BT591" s="71">
        <v>0</v>
      </c>
      <c r="BU591"/>
      <c r="BV591" s="70">
        <v>49.042000000000002</v>
      </c>
      <c r="BW591" s="70">
        <v>0</v>
      </c>
      <c r="BX591" s="70">
        <v>0</v>
      </c>
      <c r="BY591" s="70">
        <v>0</v>
      </c>
      <c r="BZ591" s="70">
        <v>0</v>
      </c>
      <c r="CA591" s="70">
        <v>0</v>
      </c>
      <c r="CB591" s="70">
        <v>0</v>
      </c>
      <c r="CC591" s="70">
        <v>0</v>
      </c>
      <c r="CD591" s="70">
        <v>0</v>
      </c>
    </row>
    <row r="592" spans="1:82">
      <c r="A592" s="70" t="s">
        <v>2367</v>
      </c>
      <c r="B592" s="70">
        <v>170</v>
      </c>
      <c r="C592" s="70">
        <v>17</v>
      </c>
      <c r="D592" s="70">
        <v>10</v>
      </c>
      <c r="E592" s="70">
        <v>2020</v>
      </c>
      <c r="F592" s="70" t="s">
        <v>159</v>
      </c>
      <c r="G592" s="70" t="s">
        <v>2350</v>
      </c>
      <c r="H592" s="70" t="s">
        <v>2351</v>
      </c>
      <c r="I592" s="148"/>
      <c r="J592" s="71">
        <v>30.233714394265959</v>
      </c>
      <c r="K592" s="71">
        <v>1.0667452256377497</v>
      </c>
      <c r="L592" s="71">
        <v>6.1502135941890463</v>
      </c>
      <c r="M592" s="71">
        <v>51.20149432351883</v>
      </c>
      <c r="N592" s="71">
        <v>61.351988907066875</v>
      </c>
      <c r="O592" s="71">
        <v>36.136263802886141</v>
      </c>
      <c r="P592" s="71">
        <v>16.814390928766976</v>
      </c>
      <c r="Q592" s="71">
        <v>3.4612892671335902</v>
      </c>
      <c r="R592" s="71">
        <v>0</v>
      </c>
      <c r="S592" s="71">
        <v>6.3729522135419856</v>
      </c>
      <c r="T592" s="72"/>
      <c r="U592" s="71">
        <v>5323031</v>
      </c>
      <c r="V592" s="71">
        <v>697</v>
      </c>
      <c r="W592" s="71">
        <v>89</v>
      </c>
      <c r="X592" s="71">
        <v>18349</v>
      </c>
      <c r="Y592" s="71">
        <v>26013</v>
      </c>
      <c r="Z592" s="71">
        <v>25822</v>
      </c>
      <c r="AA592" s="71">
        <v>3711</v>
      </c>
      <c r="AB592" s="71">
        <v>58705</v>
      </c>
      <c r="AC592" s="71">
        <v>0</v>
      </c>
      <c r="AD592" s="71">
        <v>6.3729522135419856</v>
      </c>
      <c r="AE592" s="72"/>
      <c r="AF592" s="71">
        <v>38629703.642037593</v>
      </c>
      <c r="AG592" s="71">
        <v>866984.99166450556</v>
      </c>
      <c r="AH592" s="71">
        <v>1420351.942153225</v>
      </c>
      <c r="AI592" s="71">
        <v>100297944.54877512</v>
      </c>
      <c r="AJ592" s="71">
        <v>115695826.0925464</v>
      </c>
      <c r="AK592" s="71"/>
      <c r="AL592" s="71"/>
      <c r="AM592" s="71">
        <v>7661654.7261535106</v>
      </c>
      <c r="AN592" s="71"/>
      <c r="AO592" s="71"/>
      <c r="AP592" s="71">
        <v>264572465.94333038</v>
      </c>
      <c r="AQ592" s="72"/>
      <c r="AR592" s="71">
        <v>1612</v>
      </c>
      <c r="AS592" s="71">
        <v>222</v>
      </c>
      <c r="AT592" s="71">
        <v>0</v>
      </c>
      <c r="AU592" s="71">
        <v>0</v>
      </c>
      <c r="AV592" s="71">
        <v>0</v>
      </c>
      <c r="AW592" s="71">
        <v>0</v>
      </c>
      <c r="AX592" s="71"/>
      <c r="AY592" s="72"/>
      <c r="AZ592" s="71">
        <v>6573.7000000000025</v>
      </c>
      <c r="BA592" s="71">
        <v>7136.1999999999935</v>
      </c>
      <c r="BB592" s="71">
        <v>0</v>
      </c>
      <c r="BC592" s="71">
        <v>0</v>
      </c>
      <c r="BD592" s="71">
        <v>0</v>
      </c>
      <c r="BE592" s="71">
        <v>0</v>
      </c>
      <c r="BF592" s="71"/>
      <c r="BG592" s="72"/>
      <c r="BH592" s="71">
        <v>0</v>
      </c>
      <c r="BI592" s="71">
        <v>0</v>
      </c>
      <c r="BJ592" s="71">
        <v>22.46</v>
      </c>
      <c r="BK592" s="71">
        <v>0</v>
      </c>
      <c r="BL592" s="71">
        <v>23.795999999999999</v>
      </c>
      <c r="BM592" s="71">
        <v>0</v>
      </c>
      <c r="BN592" s="72"/>
      <c r="BO592" s="71">
        <v>0</v>
      </c>
      <c r="BP592" s="71">
        <v>0</v>
      </c>
      <c r="BQ592" s="71">
        <v>2</v>
      </c>
      <c r="BR592" s="71">
        <v>0</v>
      </c>
      <c r="BS592" s="71">
        <v>3</v>
      </c>
      <c r="BT592" s="71">
        <v>0</v>
      </c>
      <c r="BU592"/>
      <c r="BV592" s="70">
        <v>46.256</v>
      </c>
      <c r="BW592" s="70">
        <v>0</v>
      </c>
      <c r="BX592" s="70">
        <v>0</v>
      </c>
      <c r="BY592" s="70">
        <v>0</v>
      </c>
      <c r="BZ592" s="70">
        <v>0</v>
      </c>
      <c r="CA592" s="70">
        <v>0</v>
      </c>
      <c r="CB592" s="70">
        <v>0</v>
      </c>
      <c r="CC592" s="70">
        <v>0</v>
      </c>
      <c r="CD592" s="70">
        <v>0</v>
      </c>
    </row>
    <row r="593" spans="1:82">
      <c r="A593" s="70" t="s">
        <v>2368</v>
      </c>
      <c r="B593" s="70">
        <v>170</v>
      </c>
      <c r="C593" s="70">
        <v>18</v>
      </c>
      <c r="D593" s="70">
        <v>10</v>
      </c>
      <c r="E593" s="70">
        <v>2021</v>
      </c>
      <c r="F593" s="70" t="s">
        <v>160</v>
      </c>
      <c r="G593" s="70" t="s">
        <v>2350</v>
      </c>
      <c r="H593" s="70" t="s">
        <v>2351</v>
      </c>
      <c r="I593" s="148"/>
      <c r="J593" s="71">
        <v>28.265472578052854</v>
      </c>
      <c r="K593" s="71">
        <v>1.1492518835604091</v>
      </c>
      <c r="L593" s="71">
        <v>5.8835245941336529</v>
      </c>
      <c r="M593" s="71">
        <v>51.81281259297625</v>
      </c>
      <c r="N593" s="71">
        <v>50.954588148793931</v>
      </c>
      <c r="O593" s="71">
        <v>35.088805521332525</v>
      </c>
      <c r="P593" s="71">
        <v>17.657117626186196</v>
      </c>
      <c r="Q593" s="71">
        <v>3.4154122343204198</v>
      </c>
      <c r="R593" s="71">
        <v>0</v>
      </c>
      <c r="S593" s="71">
        <v>6.264737886781524</v>
      </c>
      <c r="T593" s="72"/>
      <c r="U593" s="71">
        <v>5907864</v>
      </c>
      <c r="V593" s="71">
        <v>697</v>
      </c>
      <c r="W593" s="71">
        <v>89</v>
      </c>
      <c r="X593" s="71">
        <v>18349</v>
      </c>
      <c r="Y593" s="71">
        <v>26131</v>
      </c>
      <c r="Z593" s="71">
        <v>25817</v>
      </c>
      <c r="AA593" s="71">
        <v>3800</v>
      </c>
      <c r="AB593" s="71">
        <v>58496</v>
      </c>
      <c r="AC593" s="71">
        <v>0</v>
      </c>
      <c r="AD593" s="71">
        <v>6.264737886781524</v>
      </c>
      <c r="AE593" s="72"/>
      <c r="AF593" s="71">
        <v>40149045.801797837</v>
      </c>
      <c r="AG593" s="71">
        <v>1012224.6242658468</v>
      </c>
      <c r="AH593" s="71">
        <v>1258328.3227290211</v>
      </c>
      <c r="AI593" s="71">
        <v>114658439.26858957</v>
      </c>
      <c r="AJ593" s="71">
        <v>106048577.5031302</v>
      </c>
      <c r="AK593" s="71">
        <v>0</v>
      </c>
      <c r="AL593" s="71">
        <v>0</v>
      </c>
      <c r="AM593" s="71">
        <v>7678412.3812052393</v>
      </c>
      <c r="AN593" s="71">
        <v>0</v>
      </c>
      <c r="AO593" s="71">
        <v>0</v>
      </c>
      <c r="AP593" s="71">
        <v>270805027.90171772</v>
      </c>
      <c r="AQ593" s="72"/>
      <c r="AR593" s="71">
        <v>1690</v>
      </c>
      <c r="AS593" s="71">
        <v>222</v>
      </c>
      <c r="AT593" s="71">
        <v>0</v>
      </c>
      <c r="AU593" s="71">
        <v>0</v>
      </c>
      <c r="AV593" s="71">
        <v>0</v>
      </c>
      <c r="AW593" s="71">
        <v>0</v>
      </c>
      <c r="AX593" s="71"/>
      <c r="AY593" s="72"/>
      <c r="AZ593" s="71">
        <v>7060.6999999999971</v>
      </c>
      <c r="BA593" s="71">
        <v>7136.1999999999935</v>
      </c>
      <c r="BB593" s="71">
        <v>0</v>
      </c>
      <c r="BC593" s="71">
        <v>0</v>
      </c>
      <c r="BD593" s="71">
        <v>0</v>
      </c>
      <c r="BE593" s="71">
        <v>0</v>
      </c>
      <c r="BF593" s="71"/>
      <c r="BG593" s="72"/>
      <c r="BH593" s="71">
        <v>0</v>
      </c>
      <c r="BI593" s="71">
        <v>0</v>
      </c>
      <c r="BJ593" s="71">
        <v>25.082999999999998</v>
      </c>
      <c r="BK593" s="71">
        <v>0</v>
      </c>
      <c r="BL593" s="71">
        <v>24.042000000000002</v>
      </c>
      <c r="BM593" s="71">
        <v>0</v>
      </c>
      <c r="BN593" s="72"/>
      <c r="BO593" s="71">
        <v>0</v>
      </c>
      <c r="BP593" s="71">
        <v>0</v>
      </c>
      <c r="BQ593" s="71">
        <v>2</v>
      </c>
      <c r="BR593" s="71">
        <v>0</v>
      </c>
      <c r="BS593" s="71">
        <v>3</v>
      </c>
      <c r="BT593" s="71">
        <v>0</v>
      </c>
      <c r="BU593"/>
      <c r="BV593" s="70">
        <v>49.125</v>
      </c>
      <c r="BW593" s="70">
        <v>0</v>
      </c>
      <c r="BX593" s="70">
        <v>0</v>
      </c>
      <c r="BY593" s="70">
        <v>0</v>
      </c>
      <c r="BZ593" s="70">
        <v>0</v>
      </c>
      <c r="CA593" s="70">
        <v>0</v>
      </c>
      <c r="CB593" s="70">
        <v>0</v>
      </c>
      <c r="CC593" s="70">
        <v>0</v>
      </c>
      <c r="CD593" s="70">
        <v>0</v>
      </c>
    </row>
    <row r="594" spans="1:82">
      <c r="A594" s="70" t="s">
        <v>2369</v>
      </c>
      <c r="B594" s="70">
        <v>170</v>
      </c>
      <c r="C594" s="70">
        <v>19</v>
      </c>
      <c r="D594" s="70">
        <v>10</v>
      </c>
      <c r="E594" s="70">
        <v>2022</v>
      </c>
      <c r="F594" s="70" t="s">
        <v>161</v>
      </c>
      <c r="G594" s="70" t="s">
        <v>2350</v>
      </c>
      <c r="H594" s="70" t="s">
        <v>2351</v>
      </c>
      <c r="I594" s="148"/>
      <c r="J594" s="71">
        <v>28.737246046888661</v>
      </c>
      <c r="K594" s="71">
        <v>1.1759765446199029</v>
      </c>
      <c r="L594" s="71">
        <v>5.4261367288481344</v>
      </c>
      <c r="M594" s="71">
        <v>55.831068417286467</v>
      </c>
      <c r="N594" s="71">
        <v>63.100490432701953</v>
      </c>
      <c r="O594" s="71">
        <v>37.081594826034426</v>
      </c>
      <c r="P594" s="71">
        <v>17.602521430158255</v>
      </c>
      <c r="Q594" s="71">
        <v>3.4316408594229562</v>
      </c>
      <c r="R594" s="71">
        <v>0</v>
      </c>
      <c r="S594" s="71">
        <v>6.4698726277092202</v>
      </c>
      <c r="T594" s="72"/>
      <c r="U594" s="71">
        <v>6242286</v>
      </c>
      <c r="V594" s="71">
        <v>697</v>
      </c>
      <c r="W594" s="71">
        <v>89</v>
      </c>
      <c r="X594" s="71">
        <v>18349</v>
      </c>
      <c r="Y594" s="71">
        <v>26306</v>
      </c>
      <c r="Z594" s="71">
        <v>25922</v>
      </c>
      <c r="AA594" s="71">
        <v>3846</v>
      </c>
      <c r="AB594" s="71">
        <v>58292</v>
      </c>
      <c r="AC594" s="71">
        <v>0</v>
      </c>
      <c r="AD594" s="71">
        <v>6.4698726277092202</v>
      </c>
      <c r="AE594" s="72"/>
      <c r="AF594" s="71">
        <v>35393105.644627608</v>
      </c>
      <c r="AG594" s="71">
        <v>1045938.484109582</v>
      </c>
      <c r="AH594" s="71">
        <v>1363523.6357782315</v>
      </c>
      <c r="AI594" s="71">
        <v>109939117.83509286</v>
      </c>
      <c r="AJ594" s="71">
        <v>123232318.04028215</v>
      </c>
      <c r="AK594" s="71">
        <v>0</v>
      </c>
      <c r="AL594" s="71">
        <v>0</v>
      </c>
      <c r="AM594" s="71">
        <v>7527088.2455795808</v>
      </c>
      <c r="AN594" s="71">
        <v>0</v>
      </c>
      <c r="AO594" s="71">
        <v>0</v>
      </c>
      <c r="AP594" s="71">
        <v>278501091.88547003</v>
      </c>
      <c r="AQ594" s="72"/>
      <c r="AR594" s="71">
        <v>1795</v>
      </c>
      <c r="AS594" s="71">
        <v>222</v>
      </c>
      <c r="AT594" s="71">
        <v>0</v>
      </c>
      <c r="AU594" s="71">
        <v>0</v>
      </c>
      <c r="AV594" s="71">
        <v>0</v>
      </c>
      <c r="AW594" s="71">
        <v>0</v>
      </c>
      <c r="AX594" s="71"/>
      <c r="AY594" s="72"/>
      <c r="AZ594" s="71">
        <v>7745.1999999999862</v>
      </c>
      <c r="BA594" s="71">
        <v>7136.1999999999935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2370</v>
      </c>
      <c r="B595" s="70">
        <v>170</v>
      </c>
      <c r="C595" s="70">
        <v>20</v>
      </c>
      <c r="D595" s="70">
        <v>10</v>
      </c>
      <c r="E595" s="70">
        <v>2023</v>
      </c>
      <c r="F595" s="70" t="s">
        <v>1539</v>
      </c>
      <c r="G595" s="70" t="s">
        <v>2350</v>
      </c>
      <c r="H595" s="70" t="s">
        <v>2351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1886</v>
      </c>
      <c r="AS595" s="71">
        <v>223</v>
      </c>
      <c r="AT595" s="71">
        <v>0</v>
      </c>
      <c r="AU595" s="71">
        <v>0</v>
      </c>
      <c r="AV595" s="71">
        <v>0</v>
      </c>
      <c r="AW595" s="71">
        <v>0</v>
      </c>
      <c r="AX595" s="71"/>
      <c r="AY595" s="72"/>
      <c r="AZ595" s="71">
        <v>8298.3999999999796</v>
      </c>
      <c r="BA595" s="71">
        <v>7160.6999999999935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2371</v>
      </c>
      <c r="B596" s="70">
        <v>170</v>
      </c>
      <c r="C596" s="70">
        <v>21</v>
      </c>
      <c r="D596" s="70">
        <v>10</v>
      </c>
      <c r="E596" s="70">
        <v>2024</v>
      </c>
      <c r="F596" s="70" t="s">
        <v>1554</v>
      </c>
      <c r="G596" s="1064" t="s">
        <v>2350</v>
      </c>
      <c r="H596" s="70" t="s">
        <v>2351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2372</v>
      </c>
      <c r="B597" s="70">
        <v>358</v>
      </c>
      <c r="C597" s="70">
        <v>1</v>
      </c>
      <c r="D597" s="70">
        <v>22</v>
      </c>
      <c r="E597" s="70">
        <v>1990</v>
      </c>
      <c r="F597" s="70" t="s">
        <v>787</v>
      </c>
      <c r="G597" s="1064" t="s">
        <v>2373</v>
      </c>
      <c r="H597" s="70" t="s">
        <v>2374</v>
      </c>
      <c r="I597" s="148"/>
      <c r="J597" s="71">
        <v>206.31839409219631</v>
      </c>
      <c r="K597" s="71">
        <v>9.5828652852078964</v>
      </c>
      <c r="L597" s="71">
        <v>17.181346691043121</v>
      </c>
      <c r="M597" s="71">
        <v>48.506279418535399</v>
      </c>
      <c r="N597" s="71">
        <v>53.204256218928052</v>
      </c>
      <c r="O597" s="71">
        <v>49.816235015326953</v>
      </c>
      <c r="P597" s="71">
        <v>58.942941192056743</v>
      </c>
      <c r="Q597" s="71">
        <v>3.9317941237407301</v>
      </c>
      <c r="R597" s="71">
        <v>0</v>
      </c>
      <c r="S597" s="71">
        <v>3.87345865759404</v>
      </c>
      <c r="T597" s="72"/>
      <c r="U597" s="71">
        <v>21453687</v>
      </c>
      <c r="V597" s="71">
        <v>2948</v>
      </c>
      <c r="W597" s="71">
        <v>194</v>
      </c>
      <c r="X597" s="71">
        <v>16728</v>
      </c>
      <c r="Y597" s="71">
        <v>18227</v>
      </c>
      <c r="Z597" s="71">
        <v>20490</v>
      </c>
      <c r="AA597" s="71">
        <v>14312</v>
      </c>
      <c r="AB597" s="71">
        <v>63839</v>
      </c>
      <c r="AC597" s="71">
        <v>0</v>
      </c>
      <c r="AD597" s="71">
        <v>3.87345865759404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2375</v>
      </c>
      <c r="B598" s="70">
        <v>359</v>
      </c>
      <c r="C598" s="70">
        <v>2</v>
      </c>
      <c r="D598" s="70">
        <v>22</v>
      </c>
      <c r="E598" s="70">
        <v>2005</v>
      </c>
      <c r="F598" s="70" t="s">
        <v>789</v>
      </c>
      <c r="G598" s="70" t="s">
        <v>2373</v>
      </c>
      <c r="H598" s="70" t="s">
        <v>2374</v>
      </c>
      <c r="I598" s="148"/>
      <c r="J598" s="71">
        <v>253.43817504153239</v>
      </c>
      <c r="K598" s="71">
        <v>5.6677258605035057</v>
      </c>
      <c r="L598" s="71">
        <v>16.584123164566108</v>
      </c>
      <c r="M598" s="71">
        <v>95.51393080040971</v>
      </c>
      <c r="N598" s="71">
        <v>101.9171842661127</v>
      </c>
      <c r="O598" s="71">
        <v>79.10858272472629</v>
      </c>
      <c r="P598" s="71">
        <v>60.127729565565183</v>
      </c>
      <c r="Q598" s="71">
        <v>3.8882270894375899</v>
      </c>
      <c r="R598" s="71">
        <v>0</v>
      </c>
      <c r="S598" s="71">
        <v>7.4135765280451507</v>
      </c>
      <c r="T598" s="72"/>
      <c r="U598" s="71">
        <v>27431074</v>
      </c>
      <c r="V598" s="71">
        <v>2160</v>
      </c>
      <c r="W598" s="71">
        <v>198</v>
      </c>
      <c r="X598" s="71">
        <v>15456</v>
      </c>
      <c r="Y598" s="71">
        <v>22489</v>
      </c>
      <c r="Z598" s="71">
        <v>37653</v>
      </c>
      <c r="AA598" s="71">
        <v>11957</v>
      </c>
      <c r="AB598" s="71">
        <v>65998</v>
      </c>
      <c r="AC598" s="71">
        <v>0</v>
      </c>
      <c r="AD598" s="71">
        <v>7.4135765280451507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2376</v>
      </c>
      <c r="B599" s="70">
        <v>360</v>
      </c>
      <c r="C599" s="70">
        <v>3</v>
      </c>
      <c r="D599" s="70">
        <v>22</v>
      </c>
      <c r="E599" s="70">
        <v>2006</v>
      </c>
      <c r="F599" s="70" t="s">
        <v>790</v>
      </c>
      <c r="G599" s="70" t="s">
        <v>2373</v>
      </c>
      <c r="H599" s="70" t="s">
        <v>2374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2377</v>
      </c>
      <c r="B600" s="70">
        <v>361</v>
      </c>
      <c r="C600" s="70">
        <v>4</v>
      </c>
      <c r="D600" s="70">
        <v>22</v>
      </c>
      <c r="E600" s="70">
        <v>2007</v>
      </c>
      <c r="F600" s="70" t="s">
        <v>791</v>
      </c>
      <c r="G600" s="70" t="s">
        <v>2373</v>
      </c>
      <c r="H600" s="70" t="s">
        <v>2374</v>
      </c>
      <c r="I600" s="148"/>
      <c r="J600" s="71">
        <v>233.4870388546893</v>
      </c>
      <c r="K600" s="71">
        <v>4.6686928118435924</v>
      </c>
      <c r="L600" s="71">
        <v>18.511083167973791</v>
      </c>
      <c r="M600" s="71">
        <v>90.460926002578944</v>
      </c>
      <c r="N600" s="71">
        <v>106.2245999607202</v>
      </c>
      <c r="O600" s="71">
        <v>77.048649696977833</v>
      </c>
      <c r="P600" s="71">
        <v>59.500954433838473</v>
      </c>
      <c r="Q600" s="71">
        <v>4.0750217190772</v>
      </c>
      <c r="R600" s="71">
        <v>0</v>
      </c>
      <c r="S600" s="71">
        <v>5.6289552345919649</v>
      </c>
      <c r="T600" s="72"/>
      <c r="U600" s="71">
        <v>29819019</v>
      </c>
      <c r="V600" s="71">
        <v>1860</v>
      </c>
      <c r="W600" s="71">
        <v>277</v>
      </c>
      <c r="X600" s="71">
        <v>19712</v>
      </c>
      <c r="Y600" s="71">
        <v>22987</v>
      </c>
      <c r="Z600" s="71">
        <v>38123</v>
      </c>
      <c r="AA600" s="71">
        <v>11652</v>
      </c>
      <c r="AB600" s="71">
        <v>65511</v>
      </c>
      <c r="AC600" s="71">
        <v>0</v>
      </c>
      <c r="AD600" s="71">
        <v>5.6289552345919649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2378</v>
      </c>
      <c r="B601" s="70">
        <v>362</v>
      </c>
      <c r="C601" s="70">
        <v>5</v>
      </c>
      <c r="D601" s="70">
        <v>22</v>
      </c>
      <c r="E601" s="70">
        <v>2008</v>
      </c>
      <c r="F601" s="70" t="s">
        <v>792</v>
      </c>
      <c r="G601" s="70" t="s">
        <v>2373</v>
      </c>
      <c r="H601" s="70" t="s">
        <v>2374</v>
      </c>
      <c r="I601" s="148"/>
      <c r="J601" s="71">
        <v>214.2045664772254</v>
      </c>
      <c r="K601" s="71">
        <v>3.6987442164512001</v>
      </c>
      <c r="L601" s="71">
        <v>18.08389057489709</v>
      </c>
      <c r="M601" s="71">
        <v>101.371195832277</v>
      </c>
      <c r="N601" s="71">
        <v>102.2260215820689</v>
      </c>
      <c r="O601" s="71">
        <v>75.176080560160855</v>
      </c>
      <c r="P601" s="71">
        <v>57.755019977937742</v>
      </c>
      <c r="Q601" s="71">
        <v>3.9930472571482198</v>
      </c>
      <c r="R601" s="71">
        <v>0</v>
      </c>
      <c r="S601" s="71">
        <v>5.3168669289923676</v>
      </c>
      <c r="T601" s="72"/>
      <c r="U601" s="71">
        <v>28508104</v>
      </c>
      <c r="V601" s="71">
        <v>1860</v>
      </c>
      <c r="W601" s="71">
        <v>277</v>
      </c>
      <c r="X601" s="71">
        <v>19712</v>
      </c>
      <c r="Y601" s="71">
        <v>23184</v>
      </c>
      <c r="Z601" s="71">
        <v>38502</v>
      </c>
      <c r="AA601" s="71">
        <v>11323</v>
      </c>
      <c r="AB601" s="71">
        <v>65249</v>
      </c>
      <c r="AC601" s="71">
        <v>0</v>
      </c>
      <c r="AD601" s="71">
        <v>5.3168669289923676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2379</v>
      </c>
      <c r="B602" s="70">
        <v>363</v>
      </c>
      <c r="C602" s="70">
        <v>6</v>
      </c>
      <c r="D602" s="70">
        <v>22</v>
      </c>
      <c r="E602" s="70">
        <v>2009</v>
      </c>
      <c r="F602" s="70" t="s">
        <v>176</v>
      </c>
      <c r="G602" s="70" t="s">
        <v>2373</v>
      </c>
      <c r="H602" s="70" t="s">
        <v>2374</v>
      </c>
      <c r="I602" s="148"/>
      <c r="J602" s="71">
        <v>170.69072259037341</v>
      </c>
      <c r="K602" s="71">
        <v>3.5990091776460602</v>
      </c>
      <c r="L602" s="71">
        <v>21.086372889291919</v>
      </c>
      <c r="M602" s="71">
        <v>104.56913718451111</v>
      </c>
      <c r="N602" s="71">
        <v>94.077996247979215</v>
      </c>
      <c r="O602" s="71">
        <v>76.63329040905559</v>
      </c>
      <c r="P602" s="71">
        <v>55.194587461912008</v>
      </c>
      <c r="Q602" s="71">
        <v>3.7793011475412999</v>
      </c>
      <c r="R602" s="71">
        <v>0</v>
      </c>
      <c r="S602" s="71">
        <v>5.6139922143573422</v>
      </c>
      <c r="T602" s="72"/>
      <c r="U602" s="71">
        <v>19664663</v>
      </c>
      <c r="V602" s="71">
        <v>1846</v>
      </c>
      <c r="W602" s="71">
        <v>445</v>
      </c>
      <c r="X602" s="71">
        <v>20144</v>
      </c>
      <c r="Y602" s="71">
        <v>23307</v>
      </c>
      <c r="Z602" s="71">
        <v>38740</v>
      </c>
      <c r="AA602" s="71">
        <v>11109</v>
      </c>
      <c r="AB602" s="71">
        <v>64828</v>
      </c>
      <c r="AC602" s="71">
        <v>0</v>
      </c>
      <c r="AD602" s="71">
        <v>5.6139922143573422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140.32</v>
      </c>
      <c r="BK602" s="71">
        <v>0</v>
      </c>
      <c r="BL602" s="71">
        <v>23.901</v>
      </c>
      <c r="BM602" s="71">
        <v>0</v>
      </c>
      <c r="BN602" s="72"/>
      <c r="BO602" s="71">
        <v>0</v>
      </c>
      <c r="BP602" s="71">
        <v>0</v>
      </c>
      <c r="BQ602" s="71">
        <v>4</v>
      </c>
      <c r="BR602" s="71">
        <v>0</v>
      </c>
      <c r="BS602" s="71">
        <v>3</v>
      </c>
      <c r="BT602" s="71">
        <v>0</v>
      </c>
      <c r="BU602"/>
      <c r="BV602" s="70">
        <v>120.81</v>
      </c>
      <c r="BW602" s="70">
        <v>29.02</v>
      </c>
      <c r="BX602" s="70">
        <v>14.391</v>
      </c>
      <c r="BY602" s="70">
        <v>0</v>
      </c>
      <c r="BZ602" s="70">
        <v>0</v>
      </c>
      <c r="CA602" s="70">
        <v>0</v>
      </c>
      <c r="CB602" s="70">
        <v>0</v>
      </c>
      <c r="CC602" s="70">
        <v>0</v>
      </c>
      <c r="CD602" s="70">
        <v>0</v>
      </c>
    </row>
    <row r="603" spans="1:82">
      <c r="A603" s="70" t="s">
        <v>2380</v>
      </c>
      <c r="B603" s="70">
        <v>364</v>
      </c>
      <c r="C603" s="70">
        <v>7</v>
      </c>
      <c r="D603" s="70">
        <v>22</v>
      </c>
      <c r="E603" s="70">
        <v>2010</v>
      </c>
      <c r="F603" s="70" t="s">
        <v>177</v>
      </c>
      <c r="G603" s="70" t="s">
        <v>2373</v>
      </c>
      <c r="H603" s="70" t="s">
        <v>2374</v>
      </c>
      <c r="I603" s="148"/>
      <c r="J603" s="71">
        <v>201.58693091417879</v>
      </c>
      <c r="K603" s="71">
        <v>3.6683138580186498</v>
      </c>
      <c r="L603" s="71">
        <v>19.963252263182959</v>
      </c>
      <c r="M603" s="71">
        <v>101.9831544197655</v>
      </c>
      <c r="N603" s="71">
        <v>94.787481759269554</v>
      </c>
      <c r="O603" s="71">
        <v>76.922699066160177</v>
      </c>
      <c r="P603" s="71">
        <v>55.716555464703809</v>
      </c>
      <c r="Q603" s="71">
        <v>3.9275203020742602</v>
      </c>
      <c r="R603" s="71">
        <v>0</v>
      </c>
      <c r="S603" s="71">
        <v>6.4823607667607526</v>
      </c>
      <c r="T603" s="72"/>
      <c r="U603" s="71">
        <v>24845167</v>
      </c>
      <c r="V603" s="71">
        <v>1846</v>
      </c>
      <c r="W603" s="71">
        <v>445</v>
      </c>
      <c r="X603" s="71">
        <v>20144</v>
      </c>
      <c r="Y603" s="71">
        <v>23442</v>
      </c>
      <c r="Z603" s="71">
        <v>39067</v>
      </c>
      <c r="AA603" s="71">
        <v>10934</v>
      </c>
      <c r="AB603" s="71">
        <v>64556</v>
      </c>
      <c r="AC603" s="71">
        <v>0</v>
      </c>
      <c r="AD603" s="71">
        <v>6.4823607667607526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163.489</v>
      </c>
      <c r="BK603" s="71">
        <v>0</v>
      </c>
      <c r="BL603" s="71">
        <v>24.56</v>
      </c>
      <c r="BM603" s="71">
        <v>0</v>
      </c>
      <c r="BN603" s="72"/>
      <c r="BO603" s="71">
        <v>0</v>
      </c>
      <c r="BP603" s="71">
        <v>0</v>
      </c>
      <c r="BQ603" s="71">
        <v>6</v>
      </c>
      <c r="BR603" s="71">
        <v>0</v>
      </c>
      <c r="BS603" s="71">
        <v>3</v>
      </c>
      <c r="BT603" s="71">
        <v>0</v>
      </c>
      <c r="BU603"/>
      <c r="BV603" s="70">
        <v>142.34299999999999</v>
      </c>
      <c r="BW603" s="70">
        <v>29.759</v>
      </c>
      <c r="BX603" s="70">
        <v>15.946999999999999</v>
      </c>
      <c r="BY603" s="70">
        <v>0</v>
      </c>
      <c r="BZ603" s="70">
        <v>0</v>
      </c>
      <c r="CA603" s="70">
        <v>0</v>
      </c>
      <c r="CB603" s="70">
        <v>0</v>
      </c>
      <c r="CC603" s="70">
        <v>0</v>
      </c>
      <c r="CD603" s="70">
        <v>0</v>
      </c>
    </row>
    <row r="604" spans="1:82">
      <c r="A604" s="70" t="s">
        <v>2381</v>
      </c>
      <c r="B604" s="70">
        <v>365</v>
      </c>
      <c r="C604" s="70">
        <v>8</v>
      </c>
      <c r="D604" s="70">
        <v>22</v>
      </c>
      <c r="E604" s="70">
        <v>2011</v>
      </c>
      <c r="F604" s="70" t="s">
        <v>178</v>
      </c>
      <c r="G604" s="70" t="s">
        <v>2373</v>
      </c>
      <c r="H604" s="70" t="s">
        <v>2374</v>
      </c>
      <c r="I604" s="148"/>
      <c r="J604" s="71">
        <v>259.85876089030012</v>
      </c>
      <c r="K604" s="71">
        <v>4.9275149535556322</v>
      </c>
      <c r="L604" s="71">
        <v>18.636689573096572</v>
      </c>
      <c r="M604" s="71">
        <v>118.6883253538645</v>
      </c>
      <c r="N604" s="71">
        <v>110.63606873344401</v>
      </c>
      <c r="O604" s="71">
        <v>76.173565828891441</v>
      </c>
      <c r="P604" s="71">
        <v>54.40829283143411</v>
      </c>
      <c r="Q604" s="71">
        <v>4.4644528684224998</v>
      </c>
      <c r="R604" s="71">
        <v>0</v>
      </c>
      <c r="S604" s="71">
        <v>6.4530471140327954</v>
      </c>
      <c r="T604" s="72"/>
      <c r="U604" s="71">
        <v>26409850</v>
      </c>
      <c r="V604" s="71">
        <v>1846</v>
      </c>
      <c r="W604" s="71">
        <v>445</v>
      </c>
      <c r="X604" s="71">
        <v>20144</v>
      </c>
      <c r="Y604" s="71">
        <v>23376</v>
      </c>
      <c r="Z604" s="71">
        <v>39527</v>
      </c>
      <c r="AA604" s="71">
        <v>10995</v>
      </c>
      <c r="AB604" s="71">
        <v>63617</v>
      </c>
      <c r="AC604" s="71">
        <v>0</v>
      </c>
      <c r="AD604" s="71">
        <v>6.4530471140327954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148.608</v>
      </c>
      <c r="BK604" s="71">
        <v>0</v>
      </c>
      <c r="BL604" s="71">
        <v>29.612000000000002</v>
      </c>
      <c r="BM604" s="71">
        <v>0</v>
      </c>
      <c r="BN604" s="72"/>
      <c r="BO604" s="71">
        <v>0</v>
      </c>
      <c r="BP604" s="71">
        <v>0</v>
      </c>
      <c r="BQ604" s="71">
        <v>8</v>
      </c>
      <c r="BR604" s="71">
        <v>0</v>
      </c>
      <c r="BS604" s="71">
        <v>3</v>
      </c>
      <c r="BT604" s="71">
        <v>0</v>
      </c>
      <c r="BU604"/>
      <c r="BV604" s="70">
        <v>147.90199999999999</v>
      </c>
      <c r="BW604" s="70">
        <v>8.84</v>
      </c>
      <c r="BX604" s="70">
        <v>21.478000000000002</v>
      </c>
      <c r="BY604" s="70">
        <v>0</v>
      </c>
      <c r="BZ604" s="70">
        <v>0</v>
      </c>
      <c r="CA604" s="70">
        <v>0</v>
      </c>
      <c r="CB604" s="70">
        <v>0</v>
      </c>
      <c r="CC604" s="70">
        <v>0</v>
      </c>
      <c r="CD604" s="70">
        <v>0</v>
      </c>
    </row>
    <row r="605" spans="1:82">
      <c r="A605" s="70" t="s">
        <v>2382</v>
      </c>
      <c r="B605" s="70">
        <v>366</v>
      </c>
      <c r="C605" s="70">
        <v>9</v>
      </c>
      <c r="D605" s="70">
        <v>22</v>
      </c>
      <c r="E605" s="70">
        <v>2012</v>
      </c>
      <c r="F605" s="70" t="s">
        <v>179</v>
      </c>
      <c r="G605" s="70" t="s">
        <v>2373</v>
      </c>
      <c r="H605" s="70" t="s">
        <v>2374</v>
      </c>
      <c r="I605" s="148"/>
      <c r="J605" s="71">
        <v>275.81248835302279</v>
      </c>
      <c r="K605" s="71">
        <v>4.6258039520403589</v>
      </c>
      <c r="L605" s="71">
        <v>18.692350352904651</v>
      </c>
      <c r="M605" s="71">
        <v>133.53871253446181</v>
      </c>
      <c r="N605" s="71">
        <v>119.150378086614</v>
      </c>
      <c r="O605" s="71">
        <v>76.849423401995381</v>
      </c>
      <c r="P605" s="71">
        <v>55.076165111839892</v>
      </c>
      <c r="Q605" s="71">
        <v>4.8374237808641798</v>
      </c>
      <c r="R605" s="71">
        <v>0</v>
      </c>
      <c r="S605" s="71">
        <v>6.0802537699297456</v>
      </c>
      <c r="T605" s="72"/>
      <c r="U605" s="71">
        <v>25707314</v>
      </c>
      <c r="V605" s="71">
        <v>1846</v>
      </c>
      <c r="W605" s="71">
        <v>445</v>
      </c>
      <c r="X605" s="71">
        <v>20144</v>
      </c>
      <c r="Y605" s="71">
        <v>23676</v>
      </c>
      <c r="Z605" s="71">
        <v>40194</v>
      </c>
      <c r="AA605" s="71">
        <v>11067</v>
      </c>
      <c r="AB605" s="71">
        <v>63445</v>
      </c>
      <c r="AC605" s="71">
        <v>0</v>
      </c>
      <c r="AD605" s="71">
        <v>6.0802537699297456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192.72800000000001</v>
      </c>
      <c r="BK605" s="71">
        <v>0</v>
      </c>
      <c r="BL605" s="71">
        <v>32.950000000000003</v>
      </c>
      <c r="BM605" s="71">
        <v>0</v>
      </c>
      <c r="BN605" s="72"/>
      <c r="BO605" s="71">
        <v>0</v>
      </c>
      <c r="BP605" s="71">
        <v>0</v>
      </c>
      <c r="BQ605" s="71">
        <v>10</v>
      </c>
      <c r="BR605" s="71">
        <v>0</v>
      </c>
      <c r="BS605" s="71">
        <v>3</v>
      </c>
      <c r="BT605" s="71">
        <v>0</v>
      </c>
      <c r="BU605"/>
      <c r="BV605" s="70">
        <v>170.96100000000001</v>
      </c>
      <c r="BW605" s="70">
        <v>31.071000000000002</v>
      </c>
      <c r="BX605" s="70">
        <v>23.646000000000001</v>
      </c>
      <c r="BY605" s="70">
        <v>0</v>
      </c>
      <c r="BZ605" s="70">
        <v>0</v>
      </c>
      <c r="CA605" s="70">
        <v>0</v>
      </c>
      <c r="CB605" s="70">
        <v>0</v>
      </c>
      <c r="CC605" s="70">
        <v>0</v>
      </c>
      <c r="CD605" s="70">
        <v>0</v>
      </c>
    </row>
    <row r="606" spans="1:82">
      <c r="A606" s="70" t="s">
        <v>2383</v>
      </c>
      <c r="B606" s="70">
        <v>367</v>
      </c>
      <c r="C606" s="70">
        <v>10</v>
      </c>
      <c r="D606" s="70">
        <v>22</v>
      </c>
      <c r="E606" s="70">
        <v>2013</v>
      </c>
      <c r="F606" s="70" t="s">
        <v>180</v>
      </c>
      <c r="G606" s="70" t="s">
        <v>2373</v>
      </c>
      <c r="H606" s="70" t="s">
        <v>2374</v>
      </c>
      <c r="I606" s="148"/>
      <c r="J606" s="71">
        <v>260.25450634994098</v>
      </c>
      <c r="K606" s="71">
        <v>3.9271892016723919</v>
      </c>
      <c r="L606" s="71">
        <v>13.560312653423759</v>
      </c>
      <c r="M606" s="71">
        <v>115.2523342815327</v>
      </c>
      <c r="N606" s="71">
        <v>119.2093326962906</v>
      </c>
      <c r="O606" s="71">
        <v>74.838737642434779</v>
      </c>
      <c r="P606" s="71">
        <v>56.132904367773932</v>
      </c>
      <c r="Q606" s="71">
        <v>4.9063888489258396</v>
      </c>
      <c r="R606" s="71">
        <v>0</v>
      </c>
      <c r="S606" s="71">
        <v>7.3436354031123239</v>
      </c>
      <c r="T606" s="72"/>
      <c r="U606" s="71">
        <v>26669365</v>
      </c>
      <c r="V606" s="71">
        <v>1846</v>
      </c>
      <c r="W606" s="71">
        <v>445</v>
      </c>
      <c r="X606" s="71">
        <v>20144</v>
      </c>
      <c r="Y606" s="71">
        <v>24083</v>
      </c>
      <c r="Z606" s="71">
        <v>40890</v>
      </c>
      <c r="AA606" s="71">
        <v>11237</v>
      </c>
      <c r="AB606" s="71">
        <v>63427</v>
      </c>
      <c r="AC606" s="71">
        <v>0</v>
      </c>
      <c r="AD606" s="71">
        <v>7.3436354031123239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202.048</v>
      </c>
      <c r="BK606" s="71">
        <v>0</v>
      </c>
      <c r="BL606" s="71">
        <v>38.718000000000004</v>
      </c>
      <c r="BM606" s="71">
        <v>0</v>
      </c>
      <c r="BN606" s="72"/>
      <c r="BO606" s="71">
        <v>0</v>
      </c>
      <c r="BP606" s="71">
        <v>0</v>
      </c>
      <c r="BQ606" s="71">
        <v>9</v>
      </c>
      <c r="BR606" s="71">
        <v>0</v>
      </c>
      <c r="BS606" s="71">
        <v>4</v>
      </c>
      <c r="BT606" s="71">
        <v>0</v>
      </c>
      <c r="BU606"/>
      <c r="BV606" s="70">
        <v>189.37100000000001</v>
      </c>
      <c r="BW606" s="70">
        <v>30.648</v>
      </c>
      <c r="BX606" s="70">
        <v>20.747</v>
      </c>
      <c r="BY606" s="70">
        <v>0</v>
      </c>
      <c r="BZ606" s="70">
        <v>0</v>
      </c>
      <c r="CA606" s="70">
        <v>0</v>
      </c>
      <c r="CB606" s="70">
        <v>0</v>
      </c>
      <c r="CC606" s="70">
        <v>0</v>
      </c>
      <c r="CD606" s="70">
        <v>0</v>
      </c>
    </row>
    <row r="607" spans="1:82">
      <c r="A607" s="70" t="s">
        <v>2384</v>
      </c>
      <c r="B607" s="70">
        <v>368</v>
      </c>
      <c r="C607" s="70">
        <v>11</v>
      </c>
      <c r="D607" s="70">
        <v>22</v>
      </c>
      <c r="E607" s="70">
        <v>2014</v>
      </c>
      <c r="F607" s="70" t="s">
        <v>181</v>
      </c>
      <c r="G607" s="70" t="s">
        <v>2373</v>
      </c>
      <c r="H607" s="70" t="s">
        <v>2374</v>
      </c>
      <c r="I607" s="148"/>
      <c r="J607" s="71">
        <v>258.07613626504758</v>
      </c>
      <c r="K607" s="71">
        <v>4.3698830936157798</v>
      </c>
      <c r="L607" s="71">
        <v>15.558455589971629</v>
      </c>
      <c r="M607" s="71">
        <v>125.311130971943</v>
      </c>
      <c r="N607" s="71">
        <v>117.5959148122737</v>
      </c>
      <c r="O607" s="71">
        <v>72.912833085302125</v>
      </c>
      <c r="P607" s="71">
        <v>57.037276776702271</v>
      </c>
      <c r="Q607" s="71">
        <v>4.6895014632575798</v>
      </c>
      <c r="R607" s="71">
        <v>0</v>
      </c>
      <c r="S607" s="71">
        <v>8.0824573114704457</v>
      </c>
      <c r="T607" s="72"/>
      <c r="U607" s="71">
        <v>28443301</v>
      </c>
      <c r="V607" s="71">
        <v>1891</v>
      </c>
      <c r="W607" s="71">
        <v>339</v>
      </c>
      <c r="X607" s="71">
        <v>19589</v>
      </c>
      <c r="Y607" s="71">
        <v>24324</v>
      </c>
      <c r="Z607" s="71">
        <v>41958</v>
      </c>
      <c r="AA607" s="71">
        <v>11359</v>
      </c>
      <c r="AB607" s="71">
        <v>63186</v>
      </c>
      <c r="AC607" s="71">
        <v>0</v>
      </c>
      <c r="AD607" s="71">
        <v>8.0824573114704457</v>
      </c>
      <c r="AE607" s="72"/>
      <c r="AF607" s="71"/>
      <c r="AG607" s="71"/>
      <c r="AH607" s="71"/>
      <c r="AI607" s="71"/>
      <c r="AJ607" s="71"/>
      <c r="AK607" s="71"/>
      <c r="AL607" s="71"/>
      <c r="AM607" s="71"/>
      <c r="AN607" s="71"/>
      <c r="AO607" s="71"/>
      <c r="AP607" s="71"/>
      <c r="AQ607" s="72"/>
      <c r="AR607" s="71">
        <v>1141</v>
      </c>
      <c r="AS607" s="71">
        <v>225</v>
      </c>
      <c r="AT607" s="71">
        <v>0</v>
      </c>
      <c r="AU607" s="71">
        <v>0</v>
      </c>
      <c r="AV607" s="71">
        <v>0</v>
      </c>
      <c r="AW607" s="71">
        <v>1</v>
      </c>
      <c r="AX607" s="71"/>
      <c r="AY607" s="72"/>
      <c r="AZ607" s="71">
        <v>4860.7999999999993</v>
      </c>
      <c r="BA607" s="71">
        <v>24365.599999999999</v>
      </c>
      <c r="BB607" s="71">
        <v>0</v>
      </c>
      <c r="BC607" s="71">
        <v>0</v>
      </c>
      <c r="BD607" s="71">
        <v>0</v>
      </c>
      <c r="BE607" s="71">
        <v>11500</v>
      </c>
      <c r="BF607" s="71"/>
      <c r="BG607" s="72"/>
      <c r="BH607" s="71">
        <v>0</v>
      </c>
      <c r="BI607" s="71">
        <v>0</v>
      </c>
      <c r="BJ607" s="71">
        <v>206.80799999999999</v>
      </c>
      <c r="BK607" s="71">
        <v>0</v>
      </c>
      <c r="BL607" s="71">
        <v>47.169000000000004</v>
      </c>
      <c r="BM607" s="71">
        <v>0</v>
      </c>
      <c r="BN607" s="72"/>
      <c r="BO607" s="71">
        <v>0</v>
      </c>
      <c r="BP607" s="71">
        <v>0</v>
      </c>
      <c r="BQ607" s="71">
        <v>10</v>
      </c>
      <c r="BR607" s="71">
        <v>0</v>
      </c>
      <c r="BS607" s="71">
        <v>4</v>
      </c>
      <c r="BT607" s="71">
        <v>0</v>
      </c>
      <c r="BU607"/>
      <c r="BV607" s="70">
        <v>199.30600000000001</v>
      </c>
      <c r="BW607" s="70">
        <v>31.484999999999999</v>
      </c>
      <c r="BX607" s="70">
        <v>23.186</v>
      </c>
      <c r="BY607" s="70">
        <v>0</v>
      </c>
      <c r="BZ607" s="70">
        <v>0</v>
      </c>
      <c r="CA607" s="70">
        <v>0</v>
      </c>
      <c r="CB607" s="70">
        <v>0</v>
      </c>
      <c r="CC607" s="70">
        <v>0</v>
      </c>
      <c r="CD607" s="70">
        <v>0</v>
      </c>
    </row>
    <row r="608" spans="1:82">
      <c r="A608" s="70" t="s">
        <v>2385</v>
      </c>
      <c r="B608" s="70">
        <v>369</v>
      </c>
      <c r="C608" s="70">
        <v>12</v>
      </c>
      <c r="D608" s="70">
        <v>22</v>
      </c>
      <c r="E608" s="70">
        <v>2015</v>
      </c>
      <c r="F608" s="70" t="s">
        <v>182</v>
      </c>
      <c r="G608" s="70" t="s">
        <v>2373</v>
      </c>
      <c r="H608" s="70" t="s">
        <v>2374</v>
      </c>
      <c r="I608" s="148"/>
      <c r="J608" s="71">
        <v>246.0265035214521</v>
      </c>
      <c r="K608" s="71">
        <v>4.4162374981878463</v>
      </c>
      <c r="L608" s="71">
        <v>15.8261814043532</v>
      </c>
      <c r="M608" s="71">
        <v>123.2809244299867</v>
      </c>
      <c r="N608" s="71">
        <v>105.7636639178821</v>
      </c>
      <c r="O608" s="71">
        <v>73.000957672616323</v>
      </c>
      <c r="P608" s="71">
        <v>57.559742697585357</v>
      </c>
      <c r="Q608" s="71">
        <v>4.5593331439399103</v>
      </c>
      <c r="R608" s="71">
        <v>0</v>
      </c>
      <c r="S608" s="71">
        <v>8.8714255828008817</v>
      </c>
      <c r="T608" s="72"/>
      <c r="U608" s="71">
        <v>30022449</v>
      </c>
      <c r="V608" s="71">
        <v>1891</v>
      </c>
      <c r="W608" s="71">
        <v>339</v>
      </c>
      <c r="X608" s="71">
        <v>19589</v>
      </c>
      <c r="Y608" s="71">
        <v>24399</v>
      </c>
      <c r="Z608" s="71">
        <v>42413</v>
      </c>
      <c r="AA608" s="71">
        <v>11454</v>
      </c>
      <c r="AB608" s="71">
        <v>62754</v>
      </c>
      <c r="AC608" s="71">
        <v>0</v>
      </c>
      <c r="AD608" s="71">
        <v>8.8714255828008817</v>
      </c>
      <c r="AE608" s="72"/>
      <c r="AF608" s="71">
        <v>261695979.43829089</v>
      </c>
      <c r="AG608" s="71">
        <v>3247506.0806949441</v>
      </c>
      <c r="AH608" s="71">
        <v>2752707.2840319718</v>
      </c>
      <c r="AI608" s="71">
        <v>138026448.77504051</v>
      </c>
      <c r="AJ608" s="71">
        <v>140754364.92921919</v>
      </c>
      <c r="AK608" s="71">
        <v>0</v>
      </c>
      <c r="AL608" s="71">
        <v>0</v>
      </c>
      <c r="AM608" s="71">
        <v>8600172.4568707645</v>
      </c>
      <c r="AN608" s="71">
        <v>0</v>
      </c>
      <c r="AO608" s="71">
        <v>0</v>
      </c>
      <c r="AP608" s="71">
        <v>555077178.96414828</v>
      </c>
      <c r="AQ608" s="72"/>
      <c r="AR608" s="71">
        <v>1282</v>
      </c>
      <c r="AS608" s="71">
        <v>349</v>
      </c>
      <c r="AT608" s="71">
        <v>0</v>
      </c>
      <c r="AU608" s="71">
        <v>0</v>
      </c>
      <c r="AV608" s="71">
        <v>0</v>
      </c>
      <c r="AW608" s="71">
        <v>1</v>
      </c>
      <c r="AX608" s="71"/>
      <c r="AY608" s="72"/>
      <c r="AZ608" s="71">
        <v>5578</v>
      </c>
      <c r="BA608" s="71">
        <v>39010.199999999997</v>
      </c>
      <c r="BB608" s="71">
        <v>0</v>
      </c>
      <c r="BC608" s="71">
        <v>0</v>
      </c>
      <c r="BD608" s="71">
        <v>0</v>
      </c>
      <c r="BE608" s="71">
        <v>11500</v>
      </c>
      <c r="BF608" s="71"/>
      <c r="BG608" s="72"/>
      <c r="BH608" s="71">
        <v>0</v>
      </c>
      <c r="BI608" s="71">
        <v>0</v>
      </c>
      <c r="BJ608" s="71">
        <v>181.61500000000001</v>
      </c>
      <c r="BK608" s="71">
        <v>0</v>
      </c>
      <c r="BL608" s="71">
        <v>53.302999999999997</v>
      </c>
      <c r="BM608" s="71">
        <v>0</v>
      </c>
      <c r="BN608" s="72"/>
      <c r="BO608" s="71">
        <v>0</v>
      </c>
      <c r="BP608" s="71">
        <v>0</v>
      </c>
      <c r="BQ608" s="71">
        <v>10</v>
      </c>
      <c r="BR608" s="71">
        <v>0</v>
      </c>
      <c r="BS608" s="71">
        <v>4</v>
      </c>
      <c r="BT608" s="71">
        <v>0</v>
      </c>
      <c r="BU608"/>
      <c r="BV608" s="70">
        <v>189.74799999999999</v>
      </c>
      <c r="BW608" s="70">
        <v>20.274000000000001</v>
      </c>
      <c r="BX608" s="70">
        <v>24.896000000000001</v>
      </c>
      <c r="BY608" s="70">
        <v>0</v>
      </c>
      <c r="BZ608" s="70">
        <v>0</v>
      </c>
      <c r="CA608" s="70">
        <v>0</v>
      </c>
      <c r="CB608" s="70">
        <v>0</v>
      </c>
      <c r="CC608" s="70">
        <v>0</v>
      </c>
      <c r="CD608" s="70">
        <v>0</v>
      </c>
    </row>
    <row r="609" spans="1:82">
      <c r="A609" s="70" t="s">
        <v>2386</v>
      </c>
      <c r="B609" s="70">
        <v>370</v>
      </c>
      <c r="C609" s="70">
        <v>13</v>
      </c>
      <c r="D609" s="70">
        <v>22</v>
      </c>
      <c r="E609" s="70">
        <v>2016</v>
      </c>
      <c r="F609" s="70" t="s">
        <v>155</v>
      </c>
      <c r="G609" s="70" t="s">
        <v>2373</v>
      </c>
      <c r="H609" s="70" t="s">
        <v>2374</v>
      </c>
      <c r="I609" s="148"/>
      <c r="J609" s="71">
        <v>239.34774639478061</v>
      </c>
      <c r="K609" s="71">
        <v>4.5364820817072875</v>
      </c>
      <c r="L609" s="71">
        <v>17.351722741107867</v>
      </c>
      <c r="M609" s="71">
        <v>90.065889899085576</v>
      </c>
      <c r="N609" s="71">
        <v>98.604842981601365</v>
      </c>
      <c r="O609" s="71">
        <v>72.731677807027282</v>
      </c>
      <c r="P609" s="71">
        <v>55.476887043105286</v>
      </c>
      <c r="Q609" s="71">
        <v>4.396490573604547</v>
      </c>
      <c r="R609" s="71">
        <v>0</v>
      </c>
      <c r="S609" s="71">
        <v>8.2999218549927321</v>
      </c>
      <c r="T609" s="72"/>
      <c r="U609" s="71">
        <v>28781377</v>
      </c>
      <c r="V609" s="71">
        <v>1891</v>
      </c>
      <c r="W609" s="71">
        <v>339</v>
      </c>
      <c r="X609" s="71">
        <v>19589</v>
      </c>
      <c r="Y609" s="71">
        <v>24449</v>
      </c>
      <c r="Z609" s="71">
        <v>42776</v>
      </c>
      <c r="AA609" s="71">
        <v>11418</v>
      </c>
      <c r="AB609" s="71">
        <v>62245</v>
      </c>
      <c r="AC609" s="71">
        <v>0</v>
      </c>
      <c r="AD609" s="71">
        <v>8.2999218549927321</v>
      </c>
      <c r="AE609" s="72"/>
      <c r="AF609" s="71">
        <v>265799892.67535511</v>
      </c>
      <c r="AG609" s="71">
        <v>3201151.6399428728</v>
      </c>
      <c r="AH609" s="71">
        <v>2421860.193667308</v>
      </c>
      <c r="AI609" s="71">
        <v>122943003.4955394</v>
      </c>
      <c r="AJ609" s="71">
        <v>125702031.5772128</v>
      </c>
      <c r="AK609" s="71">
        <v>0</v>
      </c>
      <c r="AL609" s="71">
        <v>0</v>
      </c>
      <c r="AM609" s="71">
        <v>8537043.4383908994</v>
      </c>
      <c r="AN609" s="71">
        <v>0</v>
      </c>
      <c r="AO609" s="71">
        <v>0</v>
      </c>
      <c r="AP609" s="71">
        <v>528604983.0201084</v>
      </c>
      <c r="AQ609" s="72"/>
      <c r="AR609" s="71">
        <v>1428</v>
      </c>
      <c r="AS609" s="71">
        <v>387</v>
      </c>
      <c r="AT609" s="71">
        <v>0</v>
      </c>
      <c r="AU609" s="71">
        <v>0</v>
      </c>
      <c r="AV609" s="71">
        <v>0</v>
      </c>
      <c r="AW609" s="71">
        <v>1</v>
      </c>
      <c r="AX609" s="71"/>
      <c r="AY609" s="72"/>
      <c r="AZ609" s="71">
        <v>6379.4</v>
      </c>
      <c r="BA609" s="71">
        <v>40393.1</v>
      </c>
      <c r="BB609" s="71">
        <v>0</v>
      </c>
      <c r="BC609" s="71">
        <v>0</v>
      </c>
      <c r="BD609" s="71">
        <v>0</v>
      </c>
      <c r="BE609" s="71">
        <v>11500</v>
      </c>
      <c r="BF609" s="71"/>
      <c r="BG609" s="72"/>
      <c r="BH609" s="71">
        <v>0</v>
      </c>
      <c r="BI609" s="71">
        <v>0</v>
      </c>
      <c r="BJ609" s="71">
        <v>198.13300000000001</v>
      </c>
      <c r="BK609" s="71">
        <v>0</v>
      </c>
      <c r="BL609" s="71">
        <v>58.533000000000001</v>
      </c>
      <c r="BM609" s="71">
        <v>0</v>
      </c>
      <c r="BN609" s="72"/>
      <c r="BO609" s="71">
        <v>0</v>
      </c>
      <c r="BP609" s="71">
        <v>0</v>
      </c>
      <c r="BQ609" s="71">
        <v>11</v>
      </c>
      <c r="BR609" s="71">
        <v>0</v>
      </c>
      <c r="BS609" s="71">
        <v>4</v>
      </c>
      <c r="BT609" s="71">
        <v>0</v>
      </c>
      <c r="BU609"/>
      <c r="BV609" s="70">
        <v>201.77500000000001</v>
      </c>
      <c r="BW609" s="70">
        <v>30.794</v>
      </c>
      <c r="BX609" s="70">
        <v>24.097000000000001</v>
      </c>
      <c r="BY609" s="70">
        <v>0</v>
      </c>
      <c r="BZ609" s="70">
        <v>0</v>
      </c>
      <c r="CA609" s="70">
        <v>0</v>
      </c>
      <c r="CB609" s="70">
        <v>0</v>
      </c>
      <c r="CC609" s="70">
        <v>0</v>
      </c>
      <c r="CD609" s="70">
        <v>0</v>
      </c>
    </row>
    <row r="610" spans="1:82">
      <c r="A610" s="70" t="s">
        <v>2387</v>
      </c>
      <c r="B610" s="70">
        <v>371</v>
      </c>
      <c r="C610" s="70">
        <v>14</v>
      </c>
      <c r="D610" s="70">
        <v>22</v>
      </c>
      <c r="E610" s="70">
        <v>2017</v>
      </c>
      <c r="F610" s="70" t="s">
        <v>156</v>
      </c>
      <c r="G610" s="70" t="s">
        <v>2373</v>
      </c>
      <c r="H610" s="70" t="s">
        <v>2374</v>
      </c>
      <c r="I610" s="148"/>
      <c r="J610" s="71">
        <v>247.92865118551148</v>
      </c>
      <c r="K610" s="71">
        <v>4.6628700456949419</v>
      </c>
      <c r="L610" s="71">
        <v>17.976925009231543</v>
      </c>
      <c r="M610" s="71">
        <v>83.480493228036707</v>
      </c>
      <c r="N610" s="71">
        <v>104.12319860103518</v>
      </c>
      <c r="O610" s="71">
        <v>72.085102804561274</v>
      </c>
      <c r="P610" s="71">
        <v>54.324022125278837</v>
      </c>
      <c r="Q610" s="71">
        <v>4.2111373249508199</v>
      </c>
      <c r="R610" s="71">
        <v>0</v>
      </c>
      <c r="S610" s="71">
        <v>7.7036255092256045</v>
      </c>
      <c r="T610" s="72"/>
      <c r="U610" s="71">
        <v>31518765</v>
      </c>
      <c r="V610" s="71">
        <v>1891</v>
      </c>
      <c r="W610" s="71">
        <v>339</v>
      </c>
      <c r="X610" s="71">
        <v>19589</v>
      </c>
      <c r="Y610" s="71">
        <v>24329</v>
      </c>
      <c r="Z610" s="71">
        <v>43099</v>
      </c>
      <c r="AA610" s="71">
        <v>11252</v>
      </c>
      <c r="AB610" s="71">
        <v>61654</v>
      </c>
      <c r="AC610" s="71">
        <v>0</v>
      </c>
      <c r="AD610" s="71">
        <v>7.7036255092256054</v>
      </c>
      <c r="AE610" s="72"/>
      <c r="AF610" s="71">
        <v>281381044.23737723</v>
      </c>
      <c r="AG610" s="71">
        <v>3353262.6543152882</v>
      </c>
      <c r="AH610" s="71">
        <v>3391467.259112617</v>
      </c>
      <c r="AI610" s="71">
        <v>120600399.9419924</v>
      </c>
      <c r="AJ610" s="71">
        <v>137627937.73678851</v>
      </c>
      <c r="AK610" s="71">
        <v>0</v>
      </c>
      <c r="AL610" s="71">
        <v>0</v>
      </c>
      <c r="AM610" s="71">
        <v>8469217.7536439039</v>
      </c>
      <c r="AN610" s="71">
        <v>0</v>
      </c>
      <c r="AO610" s="71">
        <v>0</v>
      </c>
      <c r="AP610" s="71">
        <v>554823329.5832299</v>
      </c>
      <c r="AQ610" s="72"/>
      <c r="AR610" s="71">
        <v>1516</v>
      </c>
      <c r="AS610" s="71">
        <v>416</v>
      </c>
      <c r="AT610" s="71">
        <v>0</v>
      </c>
      <c r="AU610" s="71">
        <v>0</v>
      </c>
      <c r="AV610" s="71">
        <v>0</v>
      </c>
      <c r="AW610" s="71">
        <v>1</v>
      </c>
      <c r="AX610" s="71"/>
      <c r="AY610" s="72"/>
      <c r="AZ610" s="71">
        <v>6840.9</v>
      </c>
      <c r="BA610" s="71">
        <v>100375.6</v>
      </c>
      <c r="BB610" s="71">
        <v>0</v>
      </c>
      <c r="BC610" s="71">
        <v>0</v>
      </c>
      <c r="BD610" s="71">
        <v>0</v>
      </c>
      <c r="BE610" s="71">
        <v>12100</v>
      </c>
      <c r="BF610" s="71"/>
      <c r="BG610" s="72"/>
      <c r="BH610" s="71">
        <v>0</v>
      </c>
      <c r="BI610" s="71">
        <v>0</v>
      </c>
      <c r="BJ610" s="71">
        <v>199.73599999999999</v>
      </c>
      <c r="BK610" s="71">
        <v>0</v>
      </c>
      <c r="BL610" s="71">
        <v>58.244</v>
      </c>
      <c r="BM610" s="71">
        <v>0</v>
      </c>
      <c r="BN610" s="72"/>
      <c r="BO610" s="71">
        <v>0</v>
      </c>
      <c r="BP610" s="71">
        <v>0</v>
      </c>
      <c r="BQ610" s="71">
        <v>12</v>
      </c>
      <c r="BR610" s="71">
        <v>0</v>
      </c>
      <c r="BS610" s="71">
        <v>4</v>
      </c>
      <c r="BT610" s="71">
        <v>0</v>
      </c>
      <c r="BU610"/>
      <c r="BV610" s="70">
        <v>207.95500000000001</v>
      </c>
      <c r="BW610" s="70">
        <v>29.908999999999999</v>
      </c>
      <c r="BX610" s="70">
        <v>20.116</v>
      </c>
      <c r="BY610" s="70">
        <v>0</v>
      </c>
      <c r="BZ610" s="70">
        <v>0</v>
      </c>
      <c r="CA610" s="70">
        <v>0</v>
      </c>
      <c r="CB610" s="70">
        <v>0</v>
      </c>
      <c r="CC610" s="70">
        <v>0</v>
      </c>
      <c r="CD610" s="70">
        <v>0</v>
      </c>
    </row>
    <row r="611" spans="1:82">
      <c r="A611" s="70" t="s">
        <v>2388</v>
      </c>
      <c r="B611" s="70">
        <v>372</v>
      </c>
      <c r="C611" s="70">
        <v>15</v>
      </c>
      <c r="D611" s="70">
        <v>22</v>
      </c>
      <c r="E611" s="70">
        <v>2018</v>
      </c>
      <c r="F611" s="70" t="s">
        <v>183</v>
      </c>
      <c r="G611" s="70" t="s">
        <v>2373</v>
      </c>
      <c r="H611" s="70" t="s">
        <v>2374</v>
      </c>
      <c r="I611" s="148"/>
      <c r="J611" s="71">
        <v>274.90145581824993</v>
      </c>
      <c r="K611" s="71">
        <v>4.4320193721679626</v>
      </c>
      <c r="L611" s="71">
        <v>16.301364670836179</v>
      </c>
      <c r="M611" s="71">
        <v>88.544006195905382</v>
      </c>
      <c r="N611" s="71">
        <v>96.657910943675702</v>
      </c>
      <c r="O611" s="71">
        <v>70.842377441449145</v>
      </c>
      <c r="P611" s="71">
        <v>53.09974433578094</v>
      </c>
      <c r="Q611" s="71">
        <v>3.8744069636981902</v>
      </c>
      <c r="R611" s="71">
        <v>0</v>
      </c>
      <c r="S611" s="71">
        <v>7.3153269639728506</v>
      </c>
      <c r="T611" s="72"/>
      <c r="U611" s="71">
        <v>33703660</v>
      </c>
      <c r="V611" s="71">
        <v>1891</v>
      </c>
      <c r="W611" s="71">
        <v>339</v>
      </c>
      <c r="X611" s="71">
        <v>19589</v>
      </c>
      <c r="Y611" s="71">
        <v>24605</v>
      </c>
      <c r="Z611" s="71">
        <v>43167</v>
      </c>
      <c r="AA611" s="71">
        <v>11109</v>
      </c>
      <c r="AB611" s="71">
        <v>61129</v>
      </c>
      <c r="AC611" s="71">
        <v>0</v>
      </c>
      <c r="AD611" s="71">
        <v>7.3153269639728506</v>
      </c>
      <c r="AE611" s="72"/>
      <c r="AF611" s="71">
        <v>314835539.09464449</v>
      </c>
      <c r="AG611" s="71">
        <v>2980315.5925569981</v>
      </c>
      <c r="AH611" s="71">
        <v>3215558.9436061522</v>
      </c>
      <c r="AI611" s="71">
        <v>120295195.24011271</v>
      </c>
      <c r="AJ611" s="71">
        <v>122342613.23074441</v>
      </c>
      <c r="AK611" s="71">
        <v>0</v>
      </c>
      <c r="AL611" s="71">
        <v>0</v>
      </c>
      <c r="AM611" s="71">
        <v>8414474.7466923837</v>
      </c>
      <c r="AN611" s="71">
        <v>0</v>
      </c>
      <c r="AO611" s="71">
        <v>0</v>
      </c>
      <c r="AP611" s="71">
        <v>572083696.8483572</v>
      </c>
      <c r="AQ611" s="72"/>
      <c r="AR611" s="71">
        <v>1636</v>
      </c>
      <c r="AS611" s="71">
        <v>441</v>
      </c>
      <c r="AT611" s="71">
        <v>0</v>
      </c>
      <c r="AU611" s="71">
        <v>0</v>
      </c>
      <c r="AV611" s="71">
        <v>0</v>
      </c>
      <c r="AW611" s="71">
        <v>1</v>
      </c>
      <c r="AX611" s="71"/>
      <c r="AY611" s="72"/>
      <c r="AZ611" s="71">
        <v>7453</v>
      </c>
      <c r="BA611" s="71">
        <v>129230.7</v>
      </c>
      <c r="BB611" s="71">
        <v>0</v>
      </c>
      <c r="BC611" s="71">
        <v>0</v>
      </c>
      <c r="BD611" s="71">
        <v>0</v>
      </c>
      <c r="BE611" s="71">
        <v>12100</v>
      </c>
      <c r="BF611" s="71"/>
      <c r="BG611" s="72"/>
      <c r="BH611" s="71">
        <v>0</v>
      </c>
      <c r="BI611" s="71">
        <v>0</v>
      </c>
      <c r="BJ611" s="71">
        <v>192.79300000000001</v>
      </c>
      <c r="BK611" s="71">
        <v>0</v>
      </c>
      <c r="BL611" s="71">
        <v>74.361999999999995</v>
      </c>
      <c r="BM611" s="71">
        <v>0</v>
      </c>
      <c r="BN611" s="72"/>
      <c r="BO611" s="71">
        <v>0</v>
      </c>
      <c r="BP611" s="71">
        <v>0</v>
      </c>
      <c r="BQ611" s="71">
        <v>12</v>
      </c>
      <c r="BR611" s="71">
        <v>0</v>
      </c>
      <c r="BS611" s="71">
        <v>5</v>
      </c>
      <c r="BT611" s="71">
        <v>0</v>
      </c>
      <c r="BU611"/>
      <c r="BV611" s="70">
        <v>213.75200000000001</v>
      </c>
      <c r="BW611" s="70">
        <v>31.396999999999998</v>
      </c>
      <c r="BX611" s="70">
        <v>22.006</v>
      </c>
      <c r="BY611" s="70">
        <v>0</v>
      </c>
      <c r="BZ611" s="70">
        <v>0</v>
      </c>
      <c r="CA611" s="70">
        <v>0</v>
      </c>
      <c r="CB611" s="70">
        <v>0</v>
      </c>
      <c r="CC611" s="70">
        <v>0</v>
      </c>
      <c r="CD611" s="70">
        <v>0</v>
      </c>
    </row>
    <row r="612" spans="1:82">
      <c r="A612" s="70" t="s">
        <v>2389</v>
      </c>
      <c r="B612" s="70">
        <v>373</v>
      </c>
      <c r="C612" s="70">
        <v>16</v>
      </c>
      <c r="D612" s="70">
        <v>22</v>
      </c>
      <c r="E612" s="70">
        <v>2019</v>
      </c>
      <c r="F612" s="70" t="s">
        <v>158</v>
      </c>
      <c r="G612" s="70" t="s">
        <v>2373</v>
      </c>
      <c r="H612" s="70" t="s">
        <v>2374</v>
      </c>
      <c r="I612" s="148"/>
      <c r="J612" s="71">
        <v>274.91516003475959</v>
      </c>
      <c r="K612" s="71">
        <v>4.1025900163256166</v>
      </c>
      <c r="L612" s="71">
        <v>16.46197535841301</v>
      </c>
      <c r="M612" s="71">
        <v>88.645865322967921</v>
      </c>
      <c r="N612" s="71">
        <v>94.923267889761192</v>
      </c>
      <c r="O612" s="71">
        <v>68.617255038743068</v>
      </c>
      <c r="P612" s="71">
        <v>52.546642373250442</v>
      </c>
      <c r="Q612" s="71">
        <v>3.73643037294856</v>
      </c>
      <c r="R612" s="71">
        <v>0</v>
      </c>
      <c r="S612" s="71">
        <v>7.9338181978649462</v>
      </c>
      <c r="T612" s="72"/>
      <c r="U612" s="71">
        <v>33764753</v>
      </c>
      <c r="V612" s="71">
        <v>1891</v>
      </c>
      <c r="W612" s="71">
        <v>339</v>
      </c>
      <c r="X612" s="71">
        <v>19589</v>
      </c>
      <c r="Y612" s="71">
        <v>24817</v>
      </c>
      <c r="Z612" s="71">
        <v>42959</v>
      </c>
      <c r="AA612" s="71">
        <v>10911</v>
      </c>
      <c r="AB612" s="71">
        <v>60548</v>
      </c>
      <c r="AC612" s="71">
        <v>0</v>
      </c>
      <c r="AD612" s="71">
        <v>7.9338181978649462</v>
      </c>
      <c r="AE612" s="72"/>
      <c r="AF612" s="71">
        <v>333142003.02503639</v>
      </c>
      <c r="AG612" s="71">
        <v>2885825.5101137329</v>
      </c>
      <c r="AH612" s="71">
        <v>3375563.202475132</v>
      </c>
      <c r="AI612" s="71">
        <v>128516028.5643357</v>
      </c>
      <c r="AJ612" s="71">
        <v>128341457.33602729</v>
      </c>
      <c r="AK612" s="71">
        <v>0</v>
      </c>
      <c r="AL612" s="71">
        <v>0</v>
      </c>
      <c r="AM612" s="71">
        <v>8246181.7949000373</v>
      </c>
      <c r="AN612" s="71">
        <v>0</v>
      </c>
      <c r="AO612" s="71">
        <v>0</v>
      </c>
      <c r="AP612" s="71">
        <v>604507059.43288827</v>
      </c>
      <c r="AQ612" s="72"/>
      <c r="AR612" s="71">
        <v>1726</v>
      </c>
      <c r="AS612" s="71">
        <v>467</v>
      </c>
      <c r="AT612" s="71">
        <v>0</v>
      </c>
      <c r="AU612" s="71">
        <v>0</v>
      </c>
      <c r="AV612" s="71">
        <v>0</v>
      </c>
      <c r="AW612" s="71">
        <v>1</v>
      </c>
      <c r="AX612" s="71"/>
      <c r="AY612" s="72"/>
      <c r="AZ612" s="71">
        <v>7925.799999999992</v>
      </c>
      <c r="BA612" s="71">
        <v>150570.20000000001</v>
      </c>
      <c r="BB612" s="71">
        <v>0</v>
      </c>
      <c r="BC612" s="71">
        <v>0</v>
      </c>
      <c r="BD612" s="71">
        <v>0</v>
      </c>
      <c r="BE612" s="71">
        <v>12100</v>
      </c>
      <c r="BF612" s="71"/>
      <c r="BG612" s="72"/>
      <c r="BH612" s="71">
        <v>0</v>
      </c>
      <c r="BI612" s="71">
        <v>0</v>
      </c>
      <c r="BJ612" s="71">
        <v>171.27099999999999</v>
      </c>
      <c r="BK612" s="71">
        <v>0</v>
      </c>
      <c r="BL612" s="71">
        <v>83.593000000000004</v>
      </c>
      <c r="BM612" s="71">
        <v>0</v>
      </c>
      <c r="BN612" s="72"/>
      <c r="BO612" s="71">
        <v>0</v>
      </c>
      <c r="BP612" s="71">
        <v>0</v>
      </c>
      <c r="BQ612" s="71">
        <v>12</v>
      </c>
      <c r="BR612" s="71">
        <v>0</v>
      </c>
      <c r="BS612" s="71">
        <v>5</v>
      </c>
      <c r="BT612" s="71">
        <v>0</v>
      </c>
      <c r="BU612"/>
      <c r="BV612" s="70">
        <v>221.34200000000001</v>
      </c>
      <c r="BW612" s="70">
        <v>8.4160000000000004</v>
      </c>
      <c r="BX612" s="70">
        <v>25.106000000000002</v>
      </c>
      <c r="BY612" s="70">
        <v>0</v>
      </c>
      <c r="BZ612" s="70">
        <v>0</v>
      </c>
      <c r="CA612" s="70">
        <v>0</v>
      </c>
      <c r="CB612" s="70">
        <v>0</v>
      </c>
      <c r="CC612" s="70">
        <v>0</v>
      </c>
      <c r="CD612" s="70">
        <v>0</v>
      </c>
    </row>
    <row r="613" spans="1:82">
      <c r="A613" s="70" t="s">
        <v>2390</v>
      </c>
      <c r="B613" s="70">
        <v>374</v>
      </c>
      <c r="C613" s="70">
        <v>17</v>
      </c>
      <c r="D613" s="70">
        <v>22</v>
      </c>
      <c r="E613" s="70">
        <v>2020</v>
      </c>
      <c r="F613" s="70" t="s">
        <v>159</v>
      </c>
      <c r="G613" s="70" t="s">
        <v>2373</v>
      </c>
      <c r="H613" s="70" t="s">
        <v>2374</v>
      </c>
      <c r="I613" s="148"/>
      <c r="J613" s="71">
        <v>257.54695146070412</v>
      </c>
      <c r="K613" s="71">
        <v>3.6454503707571271</v>
      </c>
      <c r="L613" s="71">
        <v>16.2789856794139</v>
      </c>
      <c r="M613" s="71">
        <v>72.100108136675303</v>
      </c>
      <c r="N613" s="71">
        <v>85.52851191598937</v>
      </c>
      <c r="O613" s="71">
        <v>60.133810534041423</v>
      </c>
      <c r="P613" s="71">
        <v>49.328556734434407</v>
      </c>
      <c r="Q613" s="71">
        <v>3.5441290835090702</v>
      </c>
      <c r="R613" s="71">
        <v>0</v>
      </c>
      <c r="S613" s="71">
        <v>9.1707333795625647</v>
      </c>
      <c r="T613" s="72"/>
      <c r="U613" s="71">
        <v>33393357</v>
      </c>
      <c r="V613" s="71">
        <v>1666</v>
      </c>
      <c r="W613" s="71">
        <v>410</v>
      </c>
      <c r="X613" s="71">
        <v>19073</v>
      </c>
      <c r="Y613" s="71">
        <v>25072</v>
      </c>
      <c r="Z613" s="71">
        <v>42970</v>
      </c>
      <c r="AA613" s="71">
        <v>10887</v>
      </c>
      <c r="AB613" s="71">
        <v>60110</v>
      </c>
      <c r="AC613" s="71">
        <v>0</v>
      </c>
      <c r="AD613" s="71">
        <v>9.1707333795625647</v>
      </c>
      <c r="AE613" s="72"/>
      <c r="AF613" s="71">
        <v>312879951.18826771</v>
      </c>
      <c r="AG613" s="71">
        <v>2494444.0704305372</v>
      </c>
      <c r="AH613" s="71">
        <v>3363513.4121356104</v>
      </c>
      <c r="AI613" s="71">
        <v>107059884.60763068</v>
      </c>
      <c r="AJ613" s="71">
        <v>126602368.580345</v>
      </c>
      <c r="AK613" s="71"/>
      <c r="AL613" s="71"/>
      <c r="AM613" s="71">
        <v>7845022.8360290872</v>
      </c>
      <c r="AN613" s="71"/>
      <c r="AO613" s="71"/>
      <c r="AP613" s="71">
        <v>560245184.69483852</v>
      </c>
      <c r="AQ613" s="72"/>
      <c r="AR613" s="71">
        <v>1802</v>
      </c>
      <c r="AS613" s="71">
        <v>482</v>
      </c>
      <c r="AT613" s="71">
        <v>0</v>
      </c>
      <c r="AU613" s="71">
        <v>0</v>
      </c>
      <c r="AV613" s="71">
        <v>0</v>
      </c>
      <c r="AW613" s="71">
        <v>1</v>
      </c>
      <c r="AX613" s="71"/>
      <c r="AY613" s="72"/>
      <c r="AZ613" s="71">
        <v>8329.9999999999854</v>
      </c>
      <c r="BA613" s="71">
        <v>154928.9000000002</v>
      </c>
      <c r="BB613" s="71">
        <v>0</v>
      </c>
      <c r="BC613" s="71">
        <v>0</v>
      </c>
      <c r="BD613" s="71">
        <v>0</v>
      </c>
      <c r="BE613" s="71">
        <v>12100</v>
      </c>
      <c r="BF613" s="71"/>
      <c r="BG613" s="72"/>
      <c r="BH613" s="71">
        <v>0</v>
      </c>
      <c r="BI613" s="71">
        <v>0</v>
      </c>
      <c r="BJ613" s="71">
        <v>165.535</v>
      </c>
      <c r="BK613" s="71">
        <v>0</v>
      </c>
      <c r="BL613" s="71">
        <v>83.960999999999999</v>
      </c>
      <c r="BM613" s="71">
        <v>0</v>
      </c>
      <c r="BN613" s="72"/>
      <c r="BO613" s="71">
        <v>0</v>
      </c>
      <c r="BP613" s="71">
        <v>0</v>
      </c>
      <c r="BQ613" s="71">
        <v>12</v>
      </c>
      <c r="BR613" s="71">
        <v>0</v>
      </c>
      <c r="BS613" s="71">
        <v>4</v>
      </c>
      <c r="BT613" s="71">
        <v>0</v>
      </c>
      <c r="BU613"/>
      <c r="BV613" s="70">
        <v>214.93100000000001</v>
      </c>
      <c r="BW613" s="70">
        <v>9.0990000000000002</v>
      </c>
      <c r="BX613" s="70">
        <v>25.466000000000001</v>
      </c>
      <c r="BY613" s="70">
        <v>0</v>
      </c>
      <c r="BZ613" s="70">
        <v>0</v>
      </c>
      <c r="CA613" s="70">
        <v>0</v>
      </c>
      <c r="CB613" s="70">
        <v>0</v>
      </c>
      <c r="CC613" s="70">
        <v>0</v>
      </c>
      <c r="CD613" s="70">
        <v>0</v>
      </c>
    </row>
    <row r="614" spans="1:82">
      <c r="A614" s="70" t="s">
        <v>2391</v>
      </c>
      <c r="B614" s="70">
        <v>374</v>
      </c>
      <c r="C614" s="70">
        <v>18</v>
      </c>
      <c r="D614" s="70">
        <v>22</v>
      </c>
      <c r="E614" s="70">
        <v>2021</v>
      </c>
      <c r="F614" s="70" t="s">
        <v>160</v>
      </c>
      <c r="G614" s="70" t="s">
        <v>2373</v>
      </c>
      <c r="H614" s="70" t="s">
        <v>2374</v>
      </c>
      <c r="I614" s="148"/>
      <c r="J614" s="71">
        <v>276.0070160935154</v>
      </c>
      <c r="K614" s="71">
        <v>3.9923566595299356</v>
      </c>
      <c r="L614" s="71">
        <v>13.405806427228502</v>
      </c>
      <c r="M614" s="71">
        <v>79.087046831413673</v>
      </c>
      <c r="N614" s="71">
        <v>95.018539745379613</v>
      </c>
      <c r="O614" s="71">
        <v>58.243040748563452</v>
      </c>
      <c r="P614" s="71">
        <v>50.369251333646936</v>
      </c>
      <c r="Q614" s="71">
        <v>3.4699457926296202</v>
      </c>
      <c r="R614" s="71">
        <v>0</v>
      </c>
      <c r="S614" s="71">
        <v>9.5700724011575513</v>
      </c>
      <c r="T614" s="72"/>
      <c r="U614" s="71">
        <v>37117960</v>
      </c>
      <c r="V614" s="71">
        <v>1666</v>
      </c>
      <c r="W614" s="71">
        <v>410</v>
      </c>
      <c r="X614" s="71">
        <v>19073</v>
      </c>
      <c r="Y614" s="71">
        <v>24996</v>
      </c>
      <c r="Z614" s="71">
        <v>42853</v>
      </c>
      <c r="AA614" s="71">
        <v>10840</v>
      </c>
      <c r="AB614" s="71">
        <v>59430</v>
      </c>
      <c r="AC614" s="71">
        <v>0</v>
      </c>
      <c r="AD614" s="71">
        <v>9.5700724011575513</v>
      </c>
      <c r="AE614" s="72"/>
      <c r="AF614" s="71">
        <v>339465005.7554239</v>
      </c>
      <c r="AG614" s="71">
        <v>2671067.0304538747</v>
      </c>
      <c r="AH614" s="71">
        <v>2685790.3332671742</v>
      </c>
      <c r="AI614" s="71">
        <v>118586867.00506528</v>
      </c>
      <c r="AJ614" s="71">
        <v>130381604.2831919</v>
      </c>
      <c r="AK614" s="71">
        <v>0</v>
      </c>
      <c r="AL614" s="71">
        <v>0</v>
      </c>
      <c r="AM614" s="71">
        <v>7801012.8524177279</v>
      </c>
      <c r="AN614" s="71">
        <v>0</v>
      </c>
      <c r="AO614" s="71">
        <v>0</v>
      </c>
      <c r="AP614" s="71">
        <v>601591347.25981987</v>
      </c>
      <c r="AQ614" s="72"/>
      <c r="AR614" s="71">
        <v>1871</v>
      </c>
      <c r="AS614" s="71">
        <v>511</v>
      </c>
      <c r="AT614" s="71">
        <v>0</v>
      </c>
      <c r="AU614" s="71">
        <v>0</v>
      </c>
      <c r="AV614" s="71">
        <v>0</v>
      </c>
      <c r="AW614" s="71">
        <v>1</v>
      </c>
      <c r="AX614" s="71"/>
      <c r="AY614" s="72"/>
      <c r="AZ614" s="71">
        <v>8714.8999999999833</v>
      </c>
      <c r="BA614" s="71">
        <v>232701.40000000011</v>
      </c>
      <c r="BB614" s="71">
        <v>0</v>
      </c>
      <c r="BC614" s="71">
        <v>0</v>
      </c>
      <c r="BD614" s="71">
        <v>0</v>
      </c>
      <c r="BE614" s="71">
        <v>12100</v>
      </c>
      <c r="BF614" s="71"/>
      <c r="BG614" s="72"/>
      <c r="BH614" s="71">
        <v>4.1349999999999998</v>
      </c>
      <c r="BI614" s="71">
        <v>0</v>
      </c>
      <c r="BJ614" s="71">
        <v>185.40600000000001</v>
      </c>
      <c r="BK614" s="71">
        <v>0</v>
      </c>
      <c r="BL614" s="71">
        <v>76.521000000000001</v>
      </c>
      <c r="BM614" s="71">
        <v>0</v>
      </c>
      <c r="BN614" s="72"/>
      <c r="BO614" s="71">
        <v>1</v>
      </c>
      <c r="BP614" s="71">
        <v>0</v>
      </c>
      <c r="BQ614" s="71">
        <v>11</v>
      </c>
      <c r="BR614" s="71">
        <v>0</v>
      </c>
      <c r="BS614" s="71">
        <v>3</v>
      </c>
      <c r="BT614" s="71">
        <v>0</v>
      </c>
      <c r="BU614"/>
      <c r="BV614" s="70">
        <v>209.59</v>
      </c>
      <c r="BW614" s="70">
        <v>30.396000000000001</v>
      </c>
      <c r="BX614" s="70">
        <v>26.076000000000001</v>
      </c>
      <c r="BY614" s="70">
        <v>0</v>
      </c>
      <c r="BZ614" s="70">
        <v>0</v>
      </c>
      <c r="CA614" s="70">
        <v>0</v>
      </c>
      <c r="CB614" s="70">
        <v>0</v>
      </c>
      <c r="CC614" s="70">
        <v>0</v>
      </c>
      <c r="CD614" s="70">
        <v>0</v>
      </c>
    </row>
    <row r="615" spans="1:82">
      <c r="A615" s="70" t="s">
        <v>2392</v>
      </c>
      <c r="B615" s="70">
        <v>374</v>
      </c>
      <c r="C615" s="70">
        <v>19</v>
      </c>
      <c r="D615" s="70">
        <v>22</v>
      </c>
      <c r="E615" s="70">
        <v>2022</v>
      </c>
      <c r="F615" s="70" t="s">
        <v>161</v>
      </c>
      <c r="G615" s="1064" t="s">
        <v>2373</v>
      </c>
      <c r="H615" s="70" t="s">
        <v>2374</v>
      </c>
      <c r="I615" s="148"/>
      <c r="J615" s="71">
        <v>212.80692853157976</v>
      </c>
      <c r="K615" s="71">
        <v>3.5771033984332026</v>
      </c>
      <c r="L615" s="71">
        <v>12.280268869415266</v>
      </c>
      <c r="M615" s="71">
        <v>78.707208639225627</v>
      </c>
      <c r="N615" s="71">
        <v>92.216652420435565</v>
      </c>
      <c r="O615" s="71">
        <v>61.37302919610196</v>
      </c>
      <c r="P615" s="71">
        <v>49.406973176952249</v>
      </c>
      <c r="Q615" s="71">
        <v>3.4581911583936509</v>
      </c>
      <c r="R615" s="71">
        <v>0</v>
      </c>
      <c r="S615" s="71">
        <v>8.8753272086868833</v>
      </c>
      <c r="T615" s="72"/>
      <c r="U615" s="71">
        <v>34566490</v>
      </c>
      <c r="V615" s="71">
        <v>1666</v>
      </c>
      <c r="W615" s="71">
        <v>410</v>
      </c>
      <c r="X615" s="71">
        <v>19073</v>
      </c>
      <c r="Y615" s="71">
        <v>25138</v>
      </c>
      <c r="Z615" s="71">
        <v>42903</v>
      </c>
      <c r="AA615" s="71">
        <v>10795</v>
      </c>
      <c r="AB615" s="71">
        <v>58743</v>
      </c>
      <c r="AC615" s="71">
        <v>0</v>
      </c>
      <c r="AD615" s="71">
        <v>8.8753272086868833</v>
      </c>
      <c r="AE615" s="72"/>
      <c r="AF615" s="71">
        <v>243285114.10565004</v>
      </c>
      <c r="AG615" s="71">
        <v>2597596.8453188539</v>
      </c>
      <c r="AH615" s="71">
        <v>2811169.6094950764</v>
      </c>
      <c r="AI615" s="71">
        <v>113139040.75907333</v>
      </c>
      <c r="AJ615" s="71">
        <v>132204292.78636712</v>
      </c>
      <c r="AK615" s="71">
        <v>0</v>
      </c>
      <c r="AL615" s="71">
        <v>0</v>
      </c>
      <c r="AM615" s="71">
        <v>7585324.6553571895</v>
      </c>
      <c r="AN615" s="71">
        <v>0</v>
      </c>
      <c r="AO615" s="71">
        <v>0</v>
      </c>
      <c r="AP615" s="71">
        <v>501622538.76126158</v>
      </c>
      <c r="AQ615" s="72"/>
      <c r="AR615" s="71">
        <v>1938</v>
      </c>
      <c r="AS615" s="71">
        <v>516</v>
      </c>
      <c r="AT615" s="71">
        <v>0</v>
      </c>
      <c r="AU615" s="71">
        <v>0</v>
      </c>
      <c r="AV615" s="71">
        <v>0</v>
      </c>
      <c r="AW615" s="71">
        <v>1</v>
      </c>
      <c r="AX615" s="71"/>
      <c r="AY615" s="72"/>
      <c r="AZ615" s="71">
        <v>9117.7999999999793</v>
      </c>
      <c r="BA615" s="71">
        <v>232249.20000000013</v>
      </c>
      <c r="BB615" s="71">
        <v>0</v>
      </c>
      <c r="BC615" s="71">
        <v>0</v>
      </c>
      <c r="BD615" s="71">
        <v>0</v>
      </c>
      <c r="BE615" s="71">
        <v>12100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2393</v>
      </c>
      <c r="B616" s="70">
        <v>374</v>
      </c>
      <c r="C616" s="70">
        <v>20</v>
      </c>
      <c r="D616" s="70">
        <v>22</v>
      </c>
      <c r="E616" s="70">
        <v>2023</v>
      </c>
      <c r="F616" s="70" t="s">
        <v>1539</v>
      </c>
      <c r="G616" s="1064" t="s">
        <v>2373</v>
      </c>
      <c r="H616" s="70" t="s">
        <v>2374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2034</v>
      </c>
      <c r="AS616" s="71">
        <v>533</v>
      </c>
      <c r="AT616" s="71">
        <v>0</v>
      </c>
      <c r="AU616" s="71">
        <v>0</v>
      </c>
      <c r="AV616" s="71">
        <v>0</v>
      </c>
      <c r="AW616" s="71">
        <v>1</v>
      </c>
      <c r="AX616" s="71"/>
      <c r="AY616" s="72"/>
      <c r="AZ616" s="71">
        <v>9700.8999999999669</v>
      </c>
      <c r="BA616" s="71">
        <v>254181.40000000014</v>
      </c>
      <c r="BB616" s="71">
        <v>0</v>
      </c>
      <c r="BC616" s="71">
        <v>0</v>
      </c>
      <c r="BD616" s="71">
        <v>0</v>
      </c>
      <c r="BE616" s="71">
        <v>12100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2394</v>
      </c>
      <c r="B617" s="70">
        <v>374</v>
      </c>
      <c r="C617" s="70">
        <v>21</v>
      </c>
      <c r="D617" s="70">
        <v>22</v>
      </c>
      <c r="E617" s="70">
        <v>2024</v>
      </c>
      <c r="F617" s="70" t="s">
        <v>1554</v>
      </c>
      <c r="G617" s="70" t="s">
        <v>2373</v>
      </c>
      <c r="H617" s="70" t="s">
        <v>2374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36758.418739133813</v>
      </c>
      <c r="K618" s="71">
        <v>409.03982435137539</v>
      </c>
      <c r="L618" s="71">
        <v>353.79726554747441</v>
      </c>
      <c r="M618" s="71">
        <v>4256.9902337836547</v>
      </c>
      <c r="N618" s="71">
        <v>4162.6195072208466</v>
      </c>
      <c r="O618" s="71">
        <v>3427.9526243780051</v>
      </c>
      <c r="P618" s="71">
        <v>3211.500714524283</v>
      </c>
      <c r="Q618" s="71">
        <v>332.89218989306897</v>
      </c>
      <c r="R618" s="71">
        <v>1775.7491676348891</v>
      </c>
      <c r="S618" s="71">
        <v>420.11957999999998</v>
      </c>
      <c r="T618" s="72"/>
      <c r="U618" s="71">
        <v>1542423487</v>
      </c>
      <c r="V618" s="71">
        <v>181130</v>
      </c>
      <c r="W618" s="71">
        <v>3699</v>
      </c>
      <c r="X618" s="71">
        <v>1585092</v>
      </c>
      <c r="Y618" s="71">
        <v>1791672</v>
      </c>
      <c r="Z618" s="71">
        <v>1409957</v>
      </c>
      <c r="AA618" s="71">
        <v>779788</v>
      </c>
      <c r="AB618" s="71">
        <v>5405040</v>
      </c>
      <c r="AC618" s="71">
        <v>307562952</v>
      </c>
      <c r="AD618" s="71">
        <v>420.11957999999998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30393.619474627842</v>
      </c>
      <c r="K619" s="71">
        <v>299.56654669592598</v>
      </c>
      <c r="L619" s="71">
        <v>415.47802005422187</v>
      </c>
      <c r="M619" s="71">
        <v>7003.4962505432759</v>
      </c>
      <c r="N619" s="71">
        <v>6020.4395389784277</v>
      </c>
      <c r="O619" s="71">
        <v>4723.3767587841539</v>
      </c>
      <c r="P619" s="71">
        <v>3070.039300962957</v>
      </c>
      <c r="Q619" s="71">
        <v>328.55242008457998</v>
      </c>
      <c r="R619" s="71">
        <v>861.65313707207952</v>
      </c>
      <c r="S619" s="71">
        <v>927.52481642750354</v>
      </c>
      <c r="T619" s="72"/>
      <c r="U619" s="71">
        <v>1347782719</v>
      </c>
      <c r="V619" s="71">
        <v>146144</v>
      </c>
      <c r="W619" s="71">
        <v>3717</v>
      </c>
      <c r="X619" s="71">
        <v>1424313</v>
      </c>
      <c r="Y619" s="71">
        <v>2241030</v>
      </c>
      <c r="Z619" s="71">
        <v>2248167</v>
      </c>
      <c r="AA619" s="71">
        <v>610508</v>
      </c>
      <c r="AB619" s="71">
        <v>5576784</v>
      </c>
      <c r="AC619" s="71">
        <v>152365516</v>
      </c>
      <c r="AD619" s="71">
        <v>927.52481642750365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33334.868320370719</v>
      </c>
      <c r="K621" s="71">
        <v>374.87840137173089</v>
      </c>
      <c r="L621" s="71">
        <v>442.29639546448482</v>
      </c>
      <c r="M621" s="71">
        <v>6595.6799002175794</v>
      </c>
      <c r="N621" s="71">
        <v>6547.502608900686</v>
      </c>
      <c r="O621" s="71">
        <v>4572.9645848782338</v>
      </c>
      <c r="P621" s="71">
        <v>3031.2294502090099</v>
      </c>
      <c r="Q621" s="71">
        <v>347.23494513721897</v>
      </c>
      <c r="R621" s="71">
        <v>790.9472173523784</v>
      </c>
      <c r="S621" s="71">
        <v>842.32262082693694</v>
      </c>
      <c r="T621" s="72"/>
      <c r="U621" s="71">
        <v>1578463943</v>
      </c>
      <c r="V621" s="71">
        <v>137881</v>
      </c>
      <c r="W621" s="71">
        <v>5205</v>
      </c>
      <c r="X621" s="71">
        <v>1714206</v>
      </c>
      <c r="Y621" s="71">
        <v>2293683</v>
      </c>
      <c r="Z621" s="71">
        <v>2262663</v>
      </c>
      <c r="AA621" s="71">
        <v>593602</v>
      </c>
      <c r="AB621" s="71">
        <v>5582230</v>
      </c>
      <c r="AC621" s="71">
        <v>143875657</v>
      </c>
      <c r="AD621" s="71">
        <v>842.32262082693683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30913.67436012486</v>
      </c>
      <c r="K622" s="71">
        <v>294.11743419071462</v>
      </c>
      <c r="L622" s="71">
        <v>399.0135965489257</v>
      </c>
      <c r="M622" s="71">
        <v>7222.9033769837879</v>
      </c>
      <c r="N622" s="71">
        <v>5933.4561048230526</v>
      </c>
      <c r="O622" s="71">
        <v>4433.1745907889526</v>
      </c>
      <c r="P622" s="71">
        <v>2936.9878802752351</v>
      </c>
      <c r="Q622" s="71">
        <v>341.86234597362801</v>
      </c>
      <c r="R622" s="71">
        <v>707.95898278047923</v>
      </c>
      <c r="S622" s="71">
        <v>751.35744865645142</v>
      </c>
      <c r="T622" s="72"/>
      <c r="U622" s="71">
        <v>1651279173</v>
      </c>
      <c r="V622" s="71">
        <v>137881</v>
      </c>
      <c r="W622" s="71">
        <v>5205</v>
      </c>
      <c r="X622" s="71">
        <v>1714206</v>
      </c>
      <c r="Y622" s="71">
        <v>2321121</v>
      </c>
      <c r="Z622" s="71">
        <v>2270484</v>
      </c>
      <c r="AA622" s="71">
        <v>575803</v>
      </c>
      <c r="AB622" s="71">
        <v>5586254</v>
      </c>
      <c r="AC622" s="71">
        <v>133723711</v>
      </c>
      <c r="AD622" s="71">
        <v>751.35744865645154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28432.65239637886</v>
      </c>
      <c r="K623" s="71">
        <v>215.1972347625738</v>
      </c>
      <c r="L623" s="71">
        <v>458.13940257221412</v>
      </c>
      <c r="M623" s="71">
        <v>6390.3480200961376</v>
      </c>
      <c r="N623" s="71">
        <v>5241.7346026298837</v>
      </c>
      <c r="O623" s="71">
        <v>4508.9948010179187</v>
      </c>
      <c r="P623" s="71">
        <v>2799.8546308453879</v>
      </c>
      <c r="Q623" s="71">
        <v>325.65965389915698</v>
      </c>
      <c r="R623" s="71">
        <v>601.28173536115105</v>
      </c>
      <c r="S623" s="71">
        <v>704.92256252202094</v>
      </c>
      <c r="T623" s="72"/>
      <c r="U623" s="71">
        <v>1342302780</v>
      </c>
      <c r="V623" s="71">
        <v>137778</v>
      </c>
      <c r="W623" s="71">
        <v>7159</v>
      </c>
      <c r="X623" s="71">
        <v>1871522</v>
      </c>
      <c r="Y623" s="71">
        <v>2345254</v>
      </c>
      <c r="Z623" s="71">
        <v>2279407</v>
      </c>
      <c r="AA623" s="71">
        <v>563526</v>
      </c>
      <c r="AB623" s="71">
        <v>5586182</v>
      </c>
      <c r="AC623" s="71">
        <v>110800391</v>
      </c>
      <c r="AD623" s="71">
        <v>704.9225625220206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9.64</v>
      </c>
      <c r="BJ623" s="71">
        <v>29295.191699999999</v>
      </c>
      <c r="BK623" s="71">
        <v>1433.12</v>
      </c>
      <c r="BL623" s="71">
        <v>1821.671</v>
      </c>
      <c r="BM623" s="71">
        <v>0</v>
      </c>
      <c r="BN623" s="72"/>
      <c r="BO623" s="71">
        <v>0</v>
      </c>
      <c r="BP623" s="71">
        <v>2</v>
      </c>
      <c r="BQ623" s="71">
        <v>435</v>
      </c>
      <c r="BR623" s="71">
        <v>16</v>
      </c>
      <c r="BS623" s="71">
        <v>225</v>
      </c>
      <c r="BT623" s="71">
        <v>0</v>
      </c>
      <c r="BU623"/>
      <c r="BV623" s="70">
        <v>28940.043699999998</v>
      </c>
      <c r="BW623" s="70">
        <v>639.48599999999999</v>
      </c>
      <c r="BX623" s="70">
        <v>2544.5709999999999</v>
      </c>
      <c r="BY623" s="70">
        <v>21.811</v>
      </c>
      <c r="BZ623" s="70">
        <v>276.64</v>
      </c>
      <c r="CA623" s="70">
        <v>0</v>
      </c>
      <c r="CB623" s="70">
        <v>36</v>
      </c>
      <c r="CC623" s="70">
        <v>101.071</v>
      </c>
      <c r="CD623" s="70">
        <v>0</v>
      </c>
    </row>
    <row r="624" spans="1:82">
      <c r="A624" s="70" t="s">
        <v>2463</v>
      </c>
      <c r="B624" s="70">
        <v>517</v>
      </c>
      <c r="C624" s="70">
        <v>7</v>
      </c>
      <c r="D624" s="70">
        <v>31</v>
      </c>
      <c r="E624" s="70">
        <v>2010</v>
      </c>
      <c r="F624" s="70" t="s">
        <v>177</v>
      </c>
      <c r="G624" s="70" t="s">
        <v>2456</v>
      </c>
      <c r="H624" s="70" t="s">
        <v>2457</v>
      </c>
      <c r="I624" s="148"/>
      <c r="J624" s="71">
        <v>30778.220114793028</v>
      </c>
      <c r="K624" s="71">
        <v>301.59294491812301</v>
      </c>
      <c r="L624" s="71">
        <v>426.14025797377542</v>
      </c>
      <c r="M624" s="71">
        <v>7017.9713532589594</v>
      </c>
      <c r="N624" s="71">
        <v>5726.6870011926048</v>
      </c>
      <c r="O624" s="71">
        <v>4497.0844582936134</v>
      </c>
      <c r="P624" s="71">
        <v>2823.393389376201</v>
      </c>
      <c r="Q624" s="71">
        <v>339.48988801809799</v>
      </c>
      <c r="R624" s="71">
        <v>606.03691875510128</v>
      </c>
      <c r="S624" s="71">
        <v>731.67872261453829</v>
      </c>
      <c r="T624" s="72"/>
      <c r="U624" s="71">
        <v>1418378348</v>
      </c>
      <c r="V624" s="71">
        <v>137778</v>
      </c>
      <c r="W624" s="71">
        <v>7159</v>
      </c>
      <c r="X624" s="71">
        <v>1871522</v>
      </c>
      <c r="Y624" s="71">
        <v>2364110</v>
      </c>
      <c r="Z624" s="71">
        <v>2283950</v>
      </c>
      <c r="AA624" s="71">
        <v>554072</v>
      </c>
      <c r="AB624" s="71">
        <v>5580139</v>
      </c>
      <c r="AC624" s="71">
        <v>105831358</v>
      </c>
      <c r="AD624" s="71">
        <v>731.67872261453817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5.4450000000000003</v>
      </c>
      <c r="BJ624" s="71">
        <v>31205.194200000002</v>
      </c>
      <c r="BK624" s="71">
        <v>1435.403</v>
      </c>
      <c r="BL624" s="71">
        <v>1782.1386000000002</v>
      </c>
      <c r="BM624" s="71">
        <v>0</v>
      </c>
      <c r="BN624" s="72"/>
      <c r="BO624" s="71">
        <v>0</v>
      </c>
      <c r="BP624" s="71">
        <v>1</v>
      </c>
      <c r="BQ624" s="71">
        <v>446</v>
      </c>
      <c r="BR624" s="71">
        <v>16</v>
      </c>
      <c r="BS624" s="71">
        <v>216</v>
      </c>
      <c r="BT624" s="71">
        <v>0</v>
      </c>
      <c r="BU624"/>
      <c r="BV624" s="70">
        <v>30416.049800000001</v>
      </c>
      <c r="BW624" s="70">
        <v>806.15700000000004</v>
      </c>
      <c r="BX624" s="70">
        <v>2809.8009999999999</v>
      </c>
      <c r="BY624" s="70">
        <v>30.172000000000001</v>
      </c>
      <c r="BZ624" s="70">
        <v>270.995</v>
      </c>
      <c r="CA624" s="70">
        <v>0</v>
      </c>
      <c r="CB624" s="70">
        <v>27.187999999999999</v>
      </c>
      <c r="CC624" s="70">
        <v>67.817999999999998</v>
      </c>
      <c r="CD624" s="70">
        <v>0</v>
      </c>
    </row>
    <row r="625" spans="1:82">
      <c r="A625" s="70" t="s">
        <v>2464</v>
      </c>
      <c r="B625" s="70">
        <v>518</v>
      </c>
      <c r="C625" s="70">
        <v>8</v>
      </c>
      <c r="D625" s="70">
        <v>31</v>
      </c>
      <c r="E625" s="70">
        <v>2011</v>
      </c>
      <c r="F625" s="70" t="s">
        <v>178</v>
      </c>
      <c r="G625" s="70" t="s">
        <v>2456</v>
      </c>
      <c r="H625" s="70" t="s">
        <v>2457</v>
      </c>
      <c r="I625" s="148"/>
      <c r="J625" s="71">
        <v>31973.347651226599</v>
      </c>
      <c r="K625" s="71">
        <v>317.64606706156388</v>
      </c>
      <c r="L625" s="71">
        <v>324.52088894837868</v>
      </c>
      <c r="M625" s="71">
        <v>8801.0803542773265</v>
      </c>
      <c r="N625" s="71">
        <v>6976.2127497017327</v>
      </c>
      <c r="O625" s="71">
        <v>4440.9013509647812</v>
      </c>
      <c r="P625" s="71">
        <v>2727.847225094471</v>
      </c>
      <c r="Q625" s="71">
        <v>391.05489863184198</v>
      </c>
      <c r="R625" s="71">
        <v>502.14168615638209</v>
      </c>
      <c r="S625" s="71">
        <v>719.42129526365068</v>
      </c>
      <c r="T625" s="72"/>
      <c r="U625" s="71">
        <v>1435744318</v>
      </c>
      <c r="V625" s="71">
        <v>137778</v>
      </c>
      <c r="W625" s="71">
        <v>7159</v>
      </c>
      <c r="X625" s="71">
        <v>1871522</v>
      </c>
      <c r="Y625" s="71">
        <v>2381894</v>
      </c>
      <c r="Z625" s="71">
        <v>2304415</v>
      </c>
      <c r="AA625" s="71">
        <v>551252</v>
      </c>
      <c r="AB625" s="71">
        <v>5572405</v>
      </c>
      <c r="AC625" s="71">
        <v>87543257</v>
      </c>
      <c r="AD625" s="71">
        <v>719.42129526365102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5.4829999999999997</v>
      </c>
      <c r="BJ625" s="71">
        <v>31408.312000000002</v>
      </c>
      <c r="BK625" s="71">
        <v>1631.8340000000001</v>
      </c>
      <c r="BL625" s="71">
        <v>1816.0339999999999</v>
      </c>
      <c r="BM625" s="71">
        <v>0</v>
      </c>
      <c r="BN625" s="72"/>
      <c r="BO625" s="71">
        <v>0</v>
      </c>
      <c r="BP625" s="71">
        <v>1</v>
      </c>
      <c r="BQ625" s="71">
        <v>464</v>
      </c>
      <c r="BR625" s="71">
        <v>16</v>
      </c>
      <c r="BS625" s="71">
        <v>223</v>
      </c>
      <c r="BT625" s="71">
        <v>0</v>
      </c>
      <c r="BU625"/>
      <c r="BV625" s="70">
        <v>30817.224999999999</v>
      </c>
      <c r="BW625" s="70">
        <v>792.06799999999998</v>
      </c>
      <c r="BX625" s="70">
        <v>2819.6729999999998</v>
      </c>
      <c r="BY625" s="70">
        <v>57.893999999999998</v>
      </c>
      <c r="BZ625" s="70">
        <v>282.58100000000002</v>
      </c>
      <c r="CA625" s="70">
        <v>0</v>
      </c>
      <c r="CB625" s="70">
        <v>26.01</v>
      </c>
      <c r="CC625" s="70">
        <v>66.212000000000003</v>
      </c>
      <c r="CD625" s="70">
        <v>0</v>
      </c>
    </row>
    <row r="626" spans="1:82">
      <c r="A626" s="70" t="s">
        <v>2465</v>
      </c>
      <c r="B626" s="70">
        <v>519</v>
      </c>
      <c r="C626" s="70">
        <v>9</v>
      </c>
      <c r="D626" s="70">
        <v>31</v>
      </c>
      <c r="E626" s="70">
        <v>2012</v>
      </c>
      <c r="F626" s="70" t="s">
        <v>179</v>
      </c>
      <c r="G626" s="70" t="s">
        <v>2456</v>
      </c>
      <c r="H626" s="70" t="s">
        <v>2457</v>
      </c>
      <c r="I626" s="148"/>
      <c r="J626" s="71">
        <v>32677.509970710169</v>
      </c>
      <c r="K626" s="71">
        <v>299.38570841348411</v>
      </c>
      <c r="L626" s="71">
        <v>318.27345045856828</v>
      </c>
      <c r="M626" s="71">
        <v>9355.78924549773</v>
      </c>
      <c r="N626" s="71">
        <v>7198.6649872191256</v>
      </c>
      <c r="O626" s="71">
        <v>4443.8063408468561</v>
      </c>
      <c r="P626" s="71">
        <v>2716.3443203826391</v>
      </c>
      <c r="Q626" s="71">
        <v>431.575057162473</v>
      </c>
      <c r="R626" s="71">
        <v>501.14567489846797</v>
      </c>
      <c r="S626" s="71">
        <v>691.28698625254526</v>
      </c>
      <c r="T626" s="72"/>
      <c r="U626" s="71">
        <v>1434702239</v>
      </c>
      <c r="V626" s="71">
        <v>137778</v>
      </c>
      <c r="W626" s="71">
        <v>7159</v>
      </c>
      <c r="X626" s="71">
        <v>1871522</v>
      </c>
      <c r="Y626" s="71">
        <v>2448763</v>
      </c>
      <c r="Z626" s="71">
        <v>2324212</v>
      </c>
      <c r="AA626" s="71">
        <v>545822</v>
      </c>
      <c r="AB626" s="71">
        <v>5660302</v>
      </c>
      <c r="AC626" s="71">
        <v>85106669</v>
      </c>
      <c r="AD626" s="71">
        <v>691.28698625254515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4.9809999999999999</v>
      </c>
      <c r="BJ626" s="71">
        <v>32205.269</v>
      </c>
      <c r="BK626" s="71">
        <v>1747.5840000000001</v>
      </c>
      <c r="BL626" s="71">
        <v>2036.3185800000001</v>
      </c>
      <c r="BM626" s="71">
        <v>0</v>
      </c>
      <c r="BN626" s="72"/>
      <c r="BO626" s="71">
        <v>0</v>
      </c>
      <c r="BP626" s="71">
        <v>1</v>
      </c>
      <c r="BQ626" s="71">
        <v>467</v>
      </c>
      <c r="BR626" s="71">
        <v>16</v>
      </c>
      <c r="BS626" s="71">
        <v>230</v>
      </c>
      <c r="BT626" s="71">
        <v>0</v>
      </c>
      <c r="BU626"/>
      <c r="BV626" s="70">
        <v>32068.191579999999</v>
      </c>
      <c r="BW626" s="70">
        <v>687.28499999999997</v>
      </c>
      <c r="BX626" s="70">
        <v>2825.7040000000002</v>
      </c>
      <c r="BY626" s="70">
        <v>40.728000000000002</v>
      </c>
      <c r="BZ626" s="70">
        <v>290.983</v>
      </c>
      <c r="CA626" s="70">
        <v>0</v>
      </c>
      <c r="CB626" s="70">
        <v>22.919</v>
      </c>
      <c r="CC626" s="70">
        <v>58.341999999999999</v>
      </c>
      <c r="CD626" s="70">
        <v>0</v>
      </c>
    </row>
    <row r="627" spans="1:82">
      <c r="A627" s="70" t="s">
        <v>2466</v>
      </c>
      <c r="B627" s="70">
        <v>520</v>
      </c>
      <c r="C627" s="70">
        <v>10</v>
      </c>
      <c r="D627" s="70">
        <v>31</v>
      </c>
      <c r="E627" s="70">
        <v>2013</v>
      </c>
      <c r="F627" s="70" t="s">
        <v>180</v>
      </c>
      <c r="G627" s="70" t="s">
        <v>2456</v>
      </c>
      <c r="H627" s="70" t="s">
        <v>2457</v>
      </c>
      <c r="I627" s="148"/>
      <c r="J627" s="71">
        <v>34303.734159692081</v>
      </c>
      <c r="K627" s="71">
        <v>256.18913102860847</v>
      </c>
      <c r="L627" s="71">
        <v>317.89411780613892</v>
      </c>
      <c r="M627" s="71">
        <v>9145.0575139772118</v>
      </c>
      <c r="N627" s="71">
        <v>7814.750539068109</v>
      </c>
      <c r="O627" s="71">
        <v>4294.1109617083548</v>
      </c>
      <c r="P627" s="71">
        <v>2711.6284012685196</v>
      </c>
      <c r="Q627" s="71">
        <v>437.46984954435902</v>
      </c>
      <c r="R627" s="71">
        <v>525.96925944946406</v>
      </c>
      <c r="S627" s="71">
        <v>714.72073745267278</v>
      </c>
      <c r="T627" s="72"/>
      <c r="U627" s="71">
        <v>1402686606</v>
      </c>
      <c r="V627" s="71">
        <v>137778</v>
      </c>
      <c r="W627" s="71">
        <v>7159</v>
      </c>
      <c r="X627" s="71">
        <v>1871522</v>
      </c>
      <c r="Y627" s="71">
        <v>2460392</v>
      </c>
      <c r="Z627" s="71">
        <v>2346194</v>
      </c>
      <c r="AA627" s="71">
        <v>542829</v>
      </c>
      <c r="AB627" s="71">
        <v>5655361</v>
      </c>
      <c r="AC627" s="71">
        <v>87190876</v>
      </c>
      <c r="AD627" s="71">
        <v>714.72073745267267</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5.5869999999999997</v>
      </c>
      <c r="BJ627" s="71">
        <v>33660.2048</v>
      </c>
      <c r="BK627" s="71">
        <v>1759.049</v>
      </c>
      <c r="BL627" s="71">
        <v>2183.8393430000006</v>
      </c>
      <c r="BM627" s="71">
        <v>0</v>
      </c>
      <c r="BN627" s="72"/>
      <c r="BO627" s="71">
        <v>0</v>
      </c>
      <c r="BP627" s="71">
        <v>1</v>
      </c>
      <c r="BQ627" s="71">
        <v>463</v>
      </c>
      <c r="BR627" s="71">
        <v>15</v>
      </c>
      <c r="BS627" s="71">
        <v>227</v>
      </c>
      <c r="BT627" s="71">
        <v>0</v>
      </c>
      <c r="BU627"/>
      <c r="BV627" s="70">
        <v>33557.919142999999</v>
      </c>
      <c r="BW627" s="70">
        <v>720.255</v>
      </c>
      <c r="BX627" s="70">
        <v>2898.6039999999998</v>
      </c>
      <c r="BY627" s="70">
        <v>52.600999999999999</v>
      </c>
      <c r="BZ627" s="70">
        <v>305.66199999999998</v>
      </c>
      <c r="CA627" s="70">
        <v>0</v>
      </c>
      <c r="CB627" s="70">
        <v>23.52</v>
      </c>
      <c r="CC627" s="70">
        <v>50.119</v>
      </c>
      <c r="CD627" s="70">
        <v>0</v>
      </c>
    </row>
    <row r="628" spans="1:82">
      <c r="A628" s="70" t="s">
        <v>2467</v>
      </c>
      <c r="B628" s="70">
        <v>521</v>
      </c>
      <c r="C628" s="70">
        <v>11</v>
      </c>
      <c r="D628" s="70">
        <v>31</v>
      </c>
      <c r="E628" s="70">
        <v>2014</v>
      </c>
      <c r="F628" s="70" t="s">
        <v>181</v>
      </c>
      <c r="G628" s="70" t="s">
        <v>2456</v>
      </c>
      <c r="H628" s="70" t="s">
        <v>2457</v>
      </c>
      <c r="I628" s="148"/>
      <c r="J628" s="71">
        <v>33700.314698367503</v>
      </c>
      <c r="K628" s="71">
        <v>264.16287146228831</v>
      </c>
      <c r="L628" s="71">
        <v>350.28887735188709</v>
      </c>
      <c r="M628" s="71">
        <v>9738.2160047466696</v>
      </c>
      <c r="N628" s="71">
        <v>7030.587217363046</v>
      </c>
      <c r="O628" s="71">
        <v>4101.5076036255932</v>
      </c>
      <c r="P628" s="71">
        <v>2713.2048582107759</v>
      </c>
      <c r="Q628" s="71">
        <v>418.46286046499</v>
      </c>
      <c r="R628" s="71">
        <v>529.39120144641925</v>
      </c>
      <c r="S628" s="71">
        <v>703.94650102957405</v>
      </c>
      <c r="T628" s="72"/>
      <c r="U628" s="71">
        <v>1488835591</v>
      </c>
      <c r="V628" s="71">
        <v>116088</v>
      </c>
      <c r="W628" s="71">
        <v>7602</v>
      </c>
      <c r="X628" s="71">
        <v>1848407</v>
      </c>
      <c r="Y628" s="71">
        <v>2474489</v>
      </c>
      <c r="Z628" s="71">
        <v>2360230</v>
      </c>
      <c r="AA628" s="71">
        <v>540336</v>
      </c>
      <c r="AB628" s="71">
        <v>5638338</v>
      </c>
      <c r="AC628" s="71">
        <v>88034082</v>
      </c>
      <c r="AD628" s="71">
        <v>703.94650102957382</v>
      </c>
      <c r="AE628" s="72"/>
      <c r="AF628" s="71"/>
      <c r="AG628" s="71"/>
      <c r="AH628" s="71"/>
      <c r="AI628" s="71"/>
      <c r="AJ628" s="71"/>
      <c r="AK628" s="71"/>
      <c r="AL628" s="71"/>
      <c r="AM628" s="71"/>
      <c r="AN628" s="71"/>
      <c r="AO628" s="71"/>
      <c r="AP628" s="71"/>
      <c r="AQ628" s="72"/>
      <c r="AR628" s="71">
        <v>81536</v>
      </c>
      <c r="AS628" s="71">
        <v>11713</v>
      </c>
      <c r="AT628" s="71">
        <v>6</v>
      </c>
      <c r="AU628" s="71">
        <v>1</v>
      </c>
      <c r="AV628" s="71">
        <v>0</v>
      </c>
      <c r="AW628" s="71">
        <v>18</v>
      </c>
      <c r="AX628" s="71"/>
      <c r="AY628" s="72"/>
      <c r="AZ628" s="71">
        <v>313118.56599999988</v>
      </c>
      <c r="BA628" s="71">
        <v>738797.9</v>
      </c>
      <c r="BB628" s="71">
        <v>55100</v>
      </c>
      <c r="BC628" s="71">
        <v>5.5</v>
      </c>
      <c r="BD628" s="71">
        <v>0</v>
      </c>
      <c r="BE628" s="71">
        <v>65454</v>
      </c>
      <c r="BF628" s="71"/>
      <c r="BG628" s="72"/>
      <c r="BH628" s="71">
        <v>0</v>
      </c>
      <c r="BI628" s="71">
        <v>6.4379999999999997</v>
      </c>
      <c r="BJ628" s="71">
        <v>33511.4</v>
      </c>
      <c r="BK628" s="71">
        <v>1735.9760000000001</v>
      </c>
      <c r="BL628" s="71">
        <v>2146.4479999999999</v>
      </c>
      <c r="BM628" s="71">
        <v>0</v>
      </c>
      <c r="BN628" s="72"/>
      <c r="BO628" s="71">
        <v>0</v>
      </c>
      <c r="BP628" s="71">
        <v>1</v>
      </c>
      <c r="BQ628" s="71">
        <v>469</v>
      </c>
      <c r="BR628" s="71">
        <v>15</v>
      </c>
      <c r="BS628" s="71">
        <v>226</v>
      </c>
      <c r="BT628" s="71">
        <v>0</v>
      </c>
      <c r="BU628"/>
      <c r="BV628" s="70">
        <v>33324.175000000003</v>
      </c>
      <c r="BW628" s="70">
        <v>777.84</v>
      </c>
      <c r="BX628" s="70">
        <v>2853.009</v>
      </c>
      <c r="BY628" s="70">
        <v>58.951000000000001</v>
      </c>
      <c r="BZ628" s="70">
        <v>313.03399999999999</v>
      </c>
      <c r="CA628" s="70">
        <v>0</v>
      </c>
      <c r="CB628" s="70">
        <v>26.609000000000002</v>
      </c>
      <c r="CC628" s="70">
        <v>46.643999999999998</v>
      </c>
      <c r="CD628" s="70">
        <v>0</v>
      </c>
    </row>
    <row r="629" spans="1:82">
      <c r="A629" s="70" t="s">
        <v>2468</v>
      </c>
      <c r="B629" s="70">
        <v>522</v>
      </c>
      <c r="C629" s="70">
        <v>12</v>
      </c>
      <c r="D629" s="70">
        <v>31</v>
      </c>
      <c r="E629" s="70">
        <v>2015</v>
      </c>
      <c r="F629" s="70" t="s">
        <v>182</v>
      </c>
      <c r="G629" s="70" t="s">
        <v>2456</v>
      </c>
      <c r="H629" s="70" t="s">
        <v>2457</v>
      </c>
      <c r="I629" s="148"/>
      <c r="J629" s="71">
        <v>32638.56190407242</v>
      </c>
      <c r="K629" s="71">
        <v>254.31651125641591</v>
      </c>
      <c r="L629" s="71">
        <v>410.13201705269228</v>
      </c>
      <c r="M629" s="71">
        <v>9038.7750138105348</v>
      </c>
      <c r="N629" s="71">
        <v>6459.9597001063703</v>
      </c>
      <c r="O629" s="71">
        <v>4076.0775689425386</v>
      </c>
      <c r="P629" s="71">
        <v>2700.8856461287614</v>
      </c>
      <c r="Q629" s="71">
        <v>408.39481569413499</v>
      </c>
      <c r="R629" s="71">
        <v>528.42548839924905</v>
      </c>
      <c r="S629" s="71">
        <v>695.7687694661405</v>
      </c>
      <c r="T629" s="72"/>
      <c r="U629" s="71">
        <v>1544567243</v>
      </c>
      <c r="V629" s="71">
        <v>116088</v>
      </c>
      <c r="W629" s="71">
        <v>7602</v>
      </c>
      <c r="X629" s="71">
        <v>1848407</v>
      </c>
      <c r="Y629" s="71">
        <v>2490682</v>
      </c>
      <c r="Z629" s="71">
        <v>2368170</v>
      </c>
      <c r="AA629" s="71">
        <v>537458</v>
      </c>
      <c r="AB629" s="71">
        <v>5621087</v>
      </c>
      <c r="AC629" s="71">
        <v>90325715</v>
      </c>
      <c r="AD629" s="71">
        <v>695.76876946614038</v>
      </c>
      <c r="AE629" s="72"/>
      <c r="AF629" s="71">
        <v>12985894001.36948</v>
      </c>
      <c r="AG629" s="71">
        <v>201812873.5817652</v>
      </c>
      <c r="AH629" s="71">
        <v>78982154.498100832</v>
      </c>
      <c r="AI629" s="71">
        <v>12350437576.54233</v>
      </c>
      <c r="AJ629" s="71">
        <v>9335550228.7123337</v>
      </c>
      <c r="AK629" s="71"/>
      <c r="AL629" s="71"/>
      <c r="AM629" s="71">
        <v>770346393.77688003</v>
      </c>
      <c r="AN629" s="71"/>
      <c r="AO629" s="71"/>
      <c r="AP629" s="71">
        <v>35723023228.480888</v>
      </c>
      <c r="AQ629" s="72"/>
      <c r="AR629" s="71">
        <v>89099</v>
      </c>
      <c r="AS629" s="71">
        <v>16485</v>
      </c>
      <c r="AT629" s="71">
        <v>6</v>
      </c>
      <c r="AU629" s="71">
        <v>2</v>
      </c>
      <c r="AV629" s="71">
        <v>0</v>
      </c>
      <c r="AW629" s="71">
        <v>19</v>
      </c>
      <c r="AX629" s="71"/>
      <c r="AY629" s="72"/>
      <c r="AZ629" s="71">
        <v>347075.86599999998</v>
      </c>
      <c r="BA629" s="71">
        <v>1132113.6000000001</v>
      </c>
      <c r="BB629" s="71">
        <v>55100</v>
      </c>
      <c r="BC629" s="71">
        <v>21.5</v>
      </c>
      <c r="BD629" s="71">
        <v>0</v>
      </c>
      <c r="BE629" s="71">
        <v>81984</v>
      </c>
      <c r="BF629" s="71"/>
      <c r="BG629" s="72"/>
      <c r="BH629" s="71">
        <v>0</v>
      </c>
      <c r="BI629" s="71">
        <v>6.75</v>
      </c>
      <c r="BJ629" s="71">
        <v>32625.829000000002</v>
      </c>
      <c r="BK629" s="71">
        <v>1725.538</v>
      </c>
      <c r="BL629" s="71">
        <v>2174.4589999999998</v>
      </c>
      <c r="BM629" s="71">
        <v>0</v>
      </c>
      <c r="BN629" s="72"/>
      <c r="BO629" s="71">
        <v>0</v>
      </c>
      <c r="BP629" s="71">
        <v>1</v>
      </c>
      <c r="BQ629" s="71">
        <v>465</v>
      </c>
      <c r="BR629" s="71">
        <v>16</v>
      </c>
      <c r="BS629" s="71">
        <v>229</v>
      </c>
      <c r="BT629" s="71">
        <v>0</v>
      </c>
      <c r="BU629"/>
      <c r="BV629" s="70">
        <v>32597.719000000001</v>
      </c>
      <c r="BW629" s="70">
        <v>802.89499999999998</v>
      </c>
      <c r="BX629" s="70">
        <v>2714.058</v>
      </c>
      <c r="BY629" s="70">
        <v>45.582000000000001</v>
      </c>
      <c r="BZ629" s="70">
        <v>287.30200000000002</v>
      </c>
      <c r="CA629" s="70">
        <v>0</v>
      </c>
      <c r="CB629" s="70">
        <v>30.789000000000001</v>
      </c>
      <c r="CC629" s="70">
        <v>54.231000000000002</v>
      </c>
      <c r="CD629" s="70">
        <v>0</v>
      </c>
    </row>
    <row r="630" spans="1:82">
      <c r="A630" s="70" t="s">
        <v>2469</v>
      </c>
      <c r="B630" s="70">
        <v>523</v>
      </c>
      <c r="C630" s="70">
        <v>13</v>
      </c>
      <c r="D630" s="70">
        <v>31</v>
      </c>
      <c r="E630" s="70">
        <v>2016</v>
      </c>
      <c r="F630" s="70" t="s">
        <v>155</v>
      </c>
      <c r="G630" s="70" t="s">
        <v>2456</v>
      </c>
      <c r="H630" s="70" t="s">
        <v>2457</v>
      </c>
      <c r="I630" s="148"/>
      <c r="J630" s="71">
        <v>31856.551966653195</v>
      </c>
      <c r="K630" s="71">
        <v>241.85090322519196</v>
      </c>
      <c r="L630" s="71">
        <v>404.63312154838053</v>
      </c>
      <c r="M630" s="71">
        <v>8160.9117927189609</v>
      </c>
      <c r="N630" s="71">
        <v>5953.849867942793</v>
      </c>
      <c r="O630" s="71">
        <v>4046.7537588705859</v>
      </c>
      <c r="P630" s="71">
        <v>2663.7505718513821</v>
      </c>
      <c r="Q630" s="71">
        <v>396.00164258960086</v>
      </c>
      <c r="R630" s="71">
        <v>528.57616831980329</v>
      </c>
      <c r="S630" s="71">
        <v>744.4680566701245</v>
      </c>
      <c r="T630" s="72"/>
      <c r="U630" s="71">
        <v>1510535036</v>
      </c>
      <c r="V630" s="71">
        <v>116088</v>
      </c>
      <c r="W630" s="71">
        <v>7602</v>
      </c>
      <c r="X630" s="71">
        <v>1848407</v>
      </c>
      <c r="Y630" s="71">
        <v>2507945</v>
      </c>
      <c r="Z630" s="71">
        <v>2380035</v>
      </c>
      <c r="AA630" s="71">
        <v>548241</v>
      </c>
      <c r="AB630" s="71">
        <v>5606545</v>
      </c>
      <c r="AC630" s="71">
        <v>90275606.520056009</v>
      </c>
      <c r="AD630" s="71">
        <v>744.4680566701245</v>
      </c>
      <c r="AE630" s="72"/>
      <c r="AF630" s="71">
        <v>12664582214.66144</v>
      </c>
      <c r="AG630" s="71">
        <v>182317947.0144465</v>
      </c>
      <c r="AH630" s="71">
        <v>56939253.09099973</v>
      </c>
      <c r="AI630" s="71">
        <v>12257539974.75584</v>
      </c>
      <c r="AJ630" s="71">
        <v>8163406132.300456</v>
      </c>
      <c r="AK630" s="71"/>
      <c r="AL630" s="71"/>
      <c r="AM630" s="71">
        <v>768950408.9371568</v>
      </c>
      <c r="AN630" s="71"/>
      <c r="AO630" s="71"/>
      <c r="AP630" s="71">
        <v>34093735930.760342</v>
      </c>
      <c r="AQ630" s="72"/>
      <c r="AR630" s="71">
        <v>95691</v>
      </c>
      <c r="AS630" s="71">
        <v>19457</v>
      </c>
      <c r="AT630" s="71">
        <v>6</v>
      </c>
      <c r="AU630" s="71">
        <v>5</v>
      </c>
      <c r="AV630" s="71">
        <v>0</v>
      </c>
      <c r="AW630" s="71">
        <v>22</v>
      </c>
      <c r="AX630" s="71"/>
      <c r="AY630" s="72"/>
      <c r="AZ630" s="71">
        <v>377253.76599999983</v>
      </c>
      <c r="BA630" s="71">
        <v>1366375.5</v>
      </c>
      <c r="BB630" s="71">
        <v>55100</v>
      </c>
      <c r="BC630" s="71">
        <v>520.5</v>
      </c>
      <c r="BD630" s="71">
        <v>0</v>
      </c>
      <c r="BE630" s="71">
        <v>96624</v>
      </c>
      <c r="BF630" s="71"/>
      <c r="BG630" s="72"/>
      <c r="BH630" s="71">
        <v>0</v>
      </c>
      <c r="BI630" s="71">
        <v>6.2629999999999999</v>
      </c>
      <c r="BJ630" s="71">
        <v>31860.825000000001</v>
      </c>
      <c r="BK630" s="71">
        <v>1703.31</v>
      </c>
      <c r="BL630" s="71">
        <v>2125.279</v>
      </c>
      <c r="BM630" s="71">
        <v>0</v>
      </c>
      <c r="BN630" s="72"/>
      <c r="BO630" s="71">
        <v>0</v>
      </c>
      <c r="BP630" s="71">
        <v>1</v>
      </c>
      <c r="BQ630" s="71">
        <v>478</v>
      </c>
      <c r="BR630" s="71">
        <v>16</v>
      </c>
      <c r="BS630" s="71">
        <v>231</v>
      </c>
      <c r="BT630" s="71">
        <v>0</v>
      </c>
      <c r="BU630"/>
      <c r="BV630" s="70">
        <v>31648.182000000001</v>
      </c>
      <c r="BW630" s="70">
        <v>881.88199999999995</v>
      </c>
      <c r="BX630" s="70">
        <v>2745.011</v>
      </c>
      <c r="BY630" s="70">
        <v>35.853999999999999</v>
      </c>
      <c r="BZ630" s="70">
        <v>291.81599999999997</v>
      </c>
      <c r="CA630" s="70">
        <v>7.0389999999999997</v>
      </c>
      <c r="CB630" s="70">
        <v>33.677</v>
      </c>
      <c r="CC630" s="70">
        <v>52.216000000000001</v>
      </c>
      <c r="CD630" s="70">
        <v>0</v>
      </c>
    </row>
    <row r="631" spans="1:82">
      <c r="A631" s="70" t="s">
        <v>2470</v>
      </c>
      <c r="B631" s="70">
        <v>524</v>
      </c>
      <c r="C631" s="70">
        <v>14</v>
      </c>
      <c r="D631" s="70">
        <v>31</v>
      </c>
      <c r="E631" s="70">
        <v>2017</v>
      </c>
      <c r="F631" s="70" t="s">
        <v>156</v>
      </c>
      <c r="G631" s="70" t="s">
        <v>2456</v>
      </c>
      <c r="H631" s="70" t="s">
        <v>2457</v>
      </c>
      <c r="I631" s="148"/>
      <c r="J631" s="71">
        <v>31003.595215945108</v>
      </c>
      <c r="K631" s="71">
        <v>238.17000035696341</v>
      </c>
      <c r="L631" s="71">
        <v>325.28918302731768</v>
      </c>
      <c r="M631" s="71">
        <v>7108.0251934592634</v>
      </c>
      <c r="N631" s="71">
        <v>5847.6207134409533</v>
      </c>
      <c r="O631" s="71">
        <v>3998.4845015044734</v>
      </c>
      <c r="P631" s="71">
        <v>2645.6696772532587</v>
      </c>
      <c r="Q631" s="71">
        <v>381.792389696957</v>
      </c>
      <c r="R631" s="71">
        <v>512.34917940249159</v>
      </c>
      <c r="S631" s="71">
        <v>738.36591532767955</v>
      </c>
      <c r="T631" s="72"/>
      <c r="U631" s="71">
        <v>1566588114</v>
      </c>
      <c r="V631" s="71">
        <v>116088</v>
      </c>
      <c r="W631" s="71">
        <v>7602</v>
      </c>
      <c r="X631" s="71">
        <v>1848407</v>
      </c>
      <c r="Y631" s="71">
        <v>2524247</v>
      </c>
      <c r="Z631" s="71">
        <v>2390656</v>
      </c>
      <c r="AA631" s="71">
        <v>547991</v>
      </c>
      <c r="AB631" s="71">
        <v>5589708</v>
      </c>
      <c r="AC631" s="71">
        <v>89240461.999999985</v>
      </c>
      <c r="AD631" s="71">
        <v>738.36591532767955</v>
      </c>
      <c r="AE631" s="72"/>
      <c r="AF631" s="71">
        <v>12733342559.546961</v>
      </c>
      <c r="AG631" s="71">
        <v>192764446.99667659</v>
      </c>
      <c r="AH631" s="71">
        <v>62861172.931373343</v>
      </c>
      <c r="AI631" s="71">
        <v>12406152235.72345</v>
      </c>
      <c r="AJ631" s="71">
        <v>9149381286.5510426</v>
      </c>
      <c r="AK631" s="71"/>
      <c r="AL631" s="71"/>
      <c r="AM631" s="71">
        <v>767840760.23105335</v>
      </c>
      <c r="AN631" s="71"/>
      <c r="AO631" s="71"/>
      <c r="AP631" s="71">
        <v>35312342461.98056</v>
      </c>
      <c r="AQ631" s="72"/>
      <c r="AR631" s="71">
        <v>100633</v>
      </c>
      <c r="AS631" s="71">
        <v>21672</v>
      </c>
      <c r="AT631" s="71">
        <v>6</v>
      </c>
      <c r="AU631" s="71">
        <v>5</v>
      </c>
      <c r="AV631" s="71">
        <v>0</v>
      </c>
      <c r="AW631" s="71">
        <v>23</v>
      </c>
      <c r="AX631" s="71"/>
      <c r="AY631" s="72"/>
      <c r="AZ631" s="71">
        <v>400479.56600000022</v>
      </c>
      <c r="BA631" s="71">
        <v>1551676.4000000011</v>
      </c>
      <c r="BB631" s="71">
        <v>55100</v>
      </c>
      <c r="BC631" s="71">
        <v>520.5</v>
      </c>
      <c r="BD631" s="71">
        <v>0</v>
      </c>
      <c r="BE631" s="71">
        <v>117472.5</v>
      </c>
      <c r="BF631" s="71"/>
      <c r="BG631" s="72"/>
      <c r="BH631" s="71">
        <v>4.5090000000000003</v>
      </c>
      <c r="BI631" s="71">
        <v>6.6520000000000001</v>
      </c>
      <c r="BJ631" s="71">
        <v>31712.720000000001</v>
      </c>
      <c r="BK631" s="71">
        <v>1554.3040000000001</v>
      </c>
      <c r="BL631" s="71">
        <v>2106.5790000000002</v>
      </c>
      <c r="BM631" s="71">
        <v>0</v>
      </c>
      <c r="BN631" s="72"/>
      <c r="BO631" s="71">
        <v>1</v>
      </c>
      <c r="BP631" s="71">
        <v>1</v>
      </c>
      <c r="BQ631" s="71">
        <v>469</v>
      </c>
      <c r="BR631" s="71">
        <v>15</v>
      </c>
      <c r="BS631" s="71">
        <v>220</v>
      </c>
      <c r="BT631" s="71">
        <v>0</v>
      </c>
      <c r="BU631"/>
      <c r="BV631" s="70">
        <v>31433.478999999999</v>
      </c>
      <c r="BW631" s="70">
        <v>818.62199999999996</v>
      </c>
      <c r="BX631" s="70">
        <v>2738.3870000000002</v>
      </c>
      <c r="BY631" s="70">
        <v>28.242999999999999</v>
      </c>
      <c r="BZ631" s="70">
        <v>285.99900000000002</v>
      </c>
      <c r="CA631" s="70">
        <v>9.7739999999999991</v>
      </c>
      <c r="CB631" s="70">
        <v>36.25</v>
      </c>
      <c r="CC631" s="70">
        <v>34.01</v>
      </c>
      <c r="CD631" s="70">
        <v>0</v>
      </c>
    </row>
    <row r="632" spans="1:82">
      <c r="A632" s="70" t="s">
        <v>2471</v>
      </c>
      <c r="B632" s="70">
        <v>525</v>
      </c>
      <c r="C632" s="70">
        <v>15</v>
      </c>
      <c r="D632" s="70">
        <v>31</v>
      </c>
      <c r="E632" s="70">
        <v>2018</v>
      </c>
      <c r="F632" s="70" t="s">
        <v>183</v>
      </c>
      <c r="G632" s="70" t="s">
        <v>2456</v>
      </c>
      <c r="H632" s="70" t="s">
        <v>2457</v>
      </c>
      <c r="I632" s="148"/>
      <c r="J632" s="71">
        <v>28964.614933317836</v>
      </c>
      <c r="K632" s="71">
        <v>207.62579106247736</v>
      </c>
      <c r="L632" s="71">
        <v>293.60960570648228</v>
      </c>
      <c r="M632" s="71">
        <v>5935.3883206898872</v>
      </c>
      <c r="N632" s="71">
        <v>4810.8742469478902</v>
      </c>
      <c r="O632" s="71">
        <v>3926.7571886763362</v>
      </c>
      <c r="P632" s="71">
        <v>2627.7466512143228</v>
      </c>
      <c r="Q632" s="71">
        <v>353.07041128273801</v>
      </c>
      <c r="R632" s="71">
        <v>497.73373565725444</v>
      </c>
      <c r="S632" s="71">
        <v>747.6581658756977</v>
      </c>
      <c r="T632" s="72"/>
      <c r="U632" s="71">
        <v>1650673635</v>
      </c>
      <c r="V632" s="71">
        <v>116088</v>
      </c>
      <c r="W632" s="71">
        <v>7602</v>
      </c>
      <c r="X632" s="71">
        <v>1848407</v>
      </c>
      <c r="Y632" s="71">
        <v>2540807</v>
      </c>
      <c r="Z632" s="71">
        <v>2392725</v>
      </c>
      <c r="AA632" s="71">
        <v>549751</v>
      </c>
      <c r="AB632" s="71">
        <v>5570618</v>
      </c>
      <c r="AC632" s="71">
        <v>86354990</v>
      </c>
      <c r="AD632" s="71">
        <v>747.6581658756977</v>
      </c>
      <c r="AE632" s="72"/>
      <c r="AF632" s="71">
        <v>12869886275.676029</v>
      </c>
      <c r="AG632" s="71">
        <v>166303787.0776169</v>
      </c>
      <c r="AH632" s="71">
        <v>59135631.31769944</v>
      </c>
      <c r="AI632" s="71">
        <v>11562253448.329359</v>
      </c>
      <c r="AJ632" s="71">
        <v>8764229118.5662899</v>
      </c>
      <c r="AK632" s="71"/>
      <c r="AL632" s="71"/>
      <c r="AM632" s="71">
        <v>766801755.0503037</v>
      </c>
      <c r="AN632" s="71"/>
      <c r="AO632" s="71"/>
      <c r="AP632" s="71">
        <v>34188610016.0173</v>
      </c>
      <c r="AQ632" s="72"/>
      <c r="AR632" s="71">
        <v>106198</v>
      </c>
      <c r="AS632" s="71">
        <v>24020</v>
      </c>
      <c r="AT632" s="71">
        <v>6</v>
      </c>
      <c r="AU632" s="71">
        <v>7</v>
      </c>
      <c r="AV632" s="71">
        <v>0</v>
      </c>
      <c r="AW632" s="71">
        <v>26</v>
      </c>
      <c r="AX632" s="71"/>
      <c r="AY632" s="72"/>
      <c r="AZ632" s="71">
        <v>427316.06599999836</v>
      </c>
      <c r="BA632" s="71">
        <v>1756376.2</v>
      </c>
      <c r="BB632" s="71">
        <v>55100</v>
      </c>
      <c r="BC632" s="71">
        <v>1038</v>
      </c>
      <c r="BD632" s="71">
        <v>0</v>
      </c>
      <c r="BE632" s="71">
        <v>123869.20000000001</v>
      </c>
      <c r="BF632" s="71"/>
      <c r="BG632" s="72"/>
      <c r="BH632" s="71">
        <v>3.4830000000000001</v>
      </c>
      <c r="BI632" s="71">
        <v>5.742</v>
      </c>
      <c r="BJ632" s="71">
        <v>29984.859</v>
      </c>
      <c r="BK632" s="71">
        <v>1511.52</v>
      </c>
      <c r="BL632" s="71">
        <v>1988.3490000000002</v>
      </c>
      <c r="BM632" s="71">
        <v>0</v>
      </c>
      <c r="BN632" s="72"/>
      <c r="BO632" s="71">
        <v>1</v>
      </c>
      <c r="BP632" s="71">
        <v>1</v>
      </c>
      <c r="BQ632" s="71">
        <v>464</v>
      </c>
      <c r="BR632" s="71">
        <v>15</v>
      </c>
      <c r="BS632" s="71">
        <v>220</v>
      </c>
      <c r="BT632" s="71">
        <v>0</v>
      </c>
      <c r="BU632"/>
      <c r="BV632" s="70">
        <v>29701.374</v>
      </c>
      <c r="BW632" s="70">
        <v>783.61400000000003</v>
      </c>
      <c r="BX632" s="70">
        <v>2607.0740000000001</v>
      </c>
      <c r="BY632" s="70">
        <v>26.126000000000001</v>
      </c>
      <c r="BZ632" s="70">
        <v>255.67500000000001</v>
      </c>
      <c r="CA632" s="70">
        <v>24.893999999999998</v>
      </c>
      <c r="CB632" s="70">
        <v>41.180999999999997</v>
      </c>
      <c r="CC632" s="70">
        <v>54.015000000000001</v>
      </c>
      <c r="CD632" s="70">
        <v>0</v>
      </c>
    </row>
    <row r="633" spans="1:82">
      <c r="A633" s="70" t="s">
        <v>2472</v>
      </c>
      <c r="B633" s="70">
        <v>526</v>
      </c>
      <c r="C633" s="70">
        <v>16</v>
      </c>
      <c r="D633" s="70">
        <v>31</v>
      </c>
      <c r="E633" s="70">
        <v>2019</v>
      </c>
      <c r="F633" s="70" t="s">
        <v>158</v>
      </c>
      <c r="G633" s="70" t="s">
        <v>2456</v>
      </c>
      <c r="H633" s="70" t="s">
        <v>2457</v>
      </c>
      <c r="I633" s="148"/>
      <c r="J633" s="71">
        <v>27252.061832916836</v>
      </c>
      <c r="K633" s="71">
        <v>193.70466496663053</v>
      </c>
      <c r="L633" s="71">
        <v>296.19521552463698</v>
      </c>
      <c r="M633" s="71">
        <v>5734.163166494327</v>
      </c>
      <c r="N633" s="71">
        <v>5048.9844635636155</v>
      </c>
      <c r="O633" s="71">
        <v>3822.1898692519662</v>
      </c>
      <c r="P633" s="71">
        <v>2586.3533467851516</v>
      </c>
      <c r="Q633" s="71">
        <v>342.46505965421397</v>
      </c>
      <c r="R633" s="71">
        <v>488.76957872063008</v>
      </c>
      <c r="S633" s="71">
        <v>737.7906794010031</v>
      </c>
      <c r="T633" s="72"/>
      <c r="U633" s="71">
        <v>1626331268</v>
      </c>
      <c r="V633" s="71">
        <v>116088</v>
      </c>
      <c r="W633" s="71">
        <v>7602</v>
      </c>
      <c r="X633" s="71">
        <v>1848407</v>
      </c>
      <c r="Y633" s="71">
        <v>2558797</v>
      </c>
      <c r="Z633" s="71">
        <v>2392947</v>
      </c>
      <c r="AA633" s="71">
        <v>537041</v>
      </c>
      <c r="AB633" s="71">
        <v>5549568</v>
      </c>
      <c r="AC633" s="71">
        <v>86188660</v>
      </c>
      <c r="AD633" s="71">
        <v>737.79067940100299</v>
      </c>
      <c r="AE633" s="72"/>
      <c r="AF633" s="71">
        <v>12017212637.416689</v>
      </c>
      <c r="AG633" s="71">
        <v>167692875.69088042</v>
      </c>
      <c r="AH633" s="71">
        <v>63295872.248743594</v>
      </c>
      <c r="AI633" s="71">
        <v>11785624099.855761</v>
      </c>
      <c r="AJ633" s="71">
        <v>9466215670.9408703</v>
      </c>
      <c r="AK633" s="71">
        <v>0</v>
      </c>
      <c r="AL633" s="71">
        <v>0</v>
      </c>
      <c r="AM633" s="71">
        <v>755809384.47446299</v>
      </c>
      <c r="AN633" s="71">
        <v>0</v>
      </c>
      <c r="AO633" s="71">
        <v>0</v>
      </c>
      <c r="AP633" s="71">
        <v>34255850540.627411</v>
      </c>
      <c r="AQ633" s="72"/>
      <c r="AR633" s="71">
        <v>111900</v>
      </c>
      <c r="AS633" s="71">
        <v>26145</v>
      </c>
      <c r="AT633" s="71">
        <v>6</v>
      </c>
      <c r="AU633" s="71">
        <v>9</v>
      </c>
      <c r="AV633" s="71">
        <v>0</v>
      </c>
      <c r="AW633" s="71">
        <v>27</v>
      </c>
      <c r="AX633" s="71"/>
      <c r="AY633" s="72"/>
      <c r="AZ633" s="71">
        <v>454272.16600000073</v>
      </c>
      <c r="BA633" s="71">
        <v>1887510.7000000009</v>
      </c>
      <c r="BB633" s="71">
        <v>55100</v>
      </c>
      <c r="BC633" s="71">
        <v>1068.3</v>
      </c>
      <c r="BD633" s="71">
        <v>0</v>
      </c>
      <c r="BE633" s="71">
        <v>125346.1</v>
      </c>
      <c r="BF633" s="71"/>
      <c r="BG633" s="72"/>
      <c r="BH633" s="71">
        <v>3.8559999999999999</v>
      </c>
      <c r="BI633" s="71">
        <v>4.8600000000000003</v>
      </c>
      <c r="BJ633" s="71">
        <v>27381.795999999998</v>
      </c>
      <c r="BK633" s="71">
        <v>1467.796</v>
      </c>
      <c r="BL633" s="71">
        <v>1814.905</v>
      </c>
      <c r="BM633" s="71">
        <v>0</v>
      </c>
      <c r="BN633" s="72"/>
      <c r="BO633" s="71">
        <v>1</v>
      </c>
      <c r="BP633" s="71">
        <v>1</v>
      </c>
      <c r="BQ633" s="71">
        <v>467</v>
      </c>
      <c r="BR633" s="71">
        <v>16</v>
      </c>
      <c r="BS633" s="71">
        <v>222</v>
      </c>
      <c r="BT633" s="71">
        <v>0</v>
      </c>
      <c r="BU633"/>
      <c r="BV633" s="70">
        <v>27100.940999999999</v>
      </c>
      <c r="BW633" s="70">
        <v>655.50199999999995</v>
      </c>
      <c r="BX633" s="70">
        <v>2542.4940000000001</v>
      </c>
      <c r="BY633" s="70">
        <v>26.658000000000001</v>
      </c>
      <c r="BZ633" s="70">
        <v>277.78199999999998</v>
      </c>
      <c r="CA633" s="70">
        <v>23.029</v>
      </c>
      <c r="CB633" s="70">
        <v>13.728</v>
      </c>
      <c r="CC633" s="70">
        <v>33.079000000000001</v>
      </c>
      <c r="CD633" s="70">
        <v>0</v>
      </c>
    </row>
    <row r="634" spans="1:82">
      <c r="A634" s="70" t="s">
        <v>2473</v>
      </c>
      <c r="B634" s="70">
        <v>527</v>
      </c>
      <c r="C634" s="70">
        <v>17</v>
      </c>
      <c r="D634" s="70">
        <v>31</v>
      </c>
      <c r="E634" s="70">
        <v>2020</v>
      </c>
      <c r="F634" s="70" t="s">
        <v>159</v>
      </c>
      <c r="G634" s="1064" t="s">
        <v>2456</v>
      </c>
      <c r="H634" s="70" t="s">
        <v>2457</v>
      </c>
      <c r="I634" s="148"/>
      <c r="J634" s="71">
        <v>26326.209232764042</v>
      </c>
      <c r="K634" s="71">
        <v>208.43680709283876</v>
      </c>
      <c r="L634" s="71">
        <v>347.94101867418289</v>
      </c>
      <c r="M634" s="71">
        <v>5733.4071280535827</v>
      </c>
      <c r="N634" s="71">
        <v>5045.5363003124894</v>
      </c>
      <c r="O634" s="71">
        <v>3357.6357552448862</v>
      </c>
      <c r="P634" s="71">
        <v>2441.3806922716467</v>
      </c>
      <c r="Q634" s="71">
        <v>325.67704370580498</v>
      </c>
      <c r="R634" s="71">
        <v>450.26717486803062</v>
      </c>
      <c r="S634" s="71">
        <v>902.77579073818595</v>
      </c>
      <c r="T634" s="72"/>
      <c r="U634" s="71">
        <v>1524989901</v>
      </c>
      <c r="V634" s="71">
        <v>110549</v>
      </c>
      <c r="W634" s="71">
        <v>11377</v>
      </c>
      <c r="X634" s="71">
        <v>1873969</v>
      </c>
      <c r="Y634" s="71">
        <v>2574868</v>
      </c>
      <c r="Z634" s="71">
        <v>2399276</v>
      </c>
      <c r="AA634" s="71">
        <v>538822</v>
      </c>
      <c r="AB634" s="71">
        <v>5523627</v>
      </c>
      <c r="AC634" s="71">
        <v>79818757</v>
      </c>
      <c r="AD634" s="71">
        <v>902.77579073818595</v>
      </c>
      <c r="AE634" s="72"/>
      <c r="AF634" s="71">
        <v>12012240970.27883</v>
      </c>
      <c r="AG634" s="71">
        <v>163461906.6193608</v>
      </c>
      <c r="AH634" s="71">
        <v>76049169.277555585</v>
      </c>
      <c r="AI634" s="71">
        <v>11235715387.777889</v>
      </c>
      <c r="AJ634" s="71">
        <v>9401752121.6982021</v>
      </c>
      <c r="AK634" s="71">
        <v>0</v>
      </c>
      <c r="AL634" s="71">
        <v>0</v>
      </c>
      <c r="AM634" s="71">
        <v>720894692.27594161</v>
      </c>
      <c r="AN634" s="71">
        <v>0</v>
      </c>
      <c r="AO634" s="71">
        <v>0</v>
      </c>
      <c r="AP634" s="71">
        <v>33610114247.92778</v>
      </c>
      <c r="AQ634" s="72"/>
      <c r="AR634" s="71">
        <v>117801</v>
      </c>
      <c r="AS634" s="71">
        <v>27343</v>
      </c>
      <c r="AT634" s="71">
        <v>6</v>
      </c>
      <c r="AU634" s="71">
        <v>11</v>
      </c>
      <c r="AV634" s="71">
        <v>0</v>
      </c>
      <c r="AW634" s="71">
        <v>29</v>
      </c>
      <c r="AX634" s="71"/>
      <c r="AY634" s="72"/>
      <c r="AZ634" s="71">
        <v>485398.06600000168</v>
      </c>
      <c r="BA634" s="71">
        <v>2123545.0000000009</v>
      </c>
      <c r="BB634" s="71">
        <v>55100</v>
      </c>
      <c r="BC634" s="71">
        <v>1168.0999999999999</v>
      </c>
      <c r="BD634" s="71">
        <v>0</v>
      </c>
      <c r="BE634" s="71">
        <v>155706.1</v>
      </c>
      <c r="BF634" s="71"/>
      <c r="BG634" s="72"/>
      <c r="BH634" s="71">
        <v>3.7570000000000001</v>
      </c>
      <c r="BI634" s="71">
        <v>4.03</v>
      </c>
      <c r="BJ634" s="71">
        <v>24877.152999999998</v>
      </c>
      <c r="BK634" s="71">
        <v>1369.155</v>
      </c>
      <c r="BL634" s="71">
        <v>1899.9789999999998</v>
      </c>
      <c r="BM634" s="71">
        <v>0</v>
      </c>
      <c r="BN634" s="72"/>
      <c r="BO634" s="71">
        <v>1</v>
      </c>
      <c r="BP634" s="71">
        <v>1</v>
      </c>
      <c r="BQ634" s="71">
        <v>455</v>
      </c>
      <c r="BR634" s="71">
        <v>15</v>
      </c>
      <c r="BS634" s="71">
        <v>217</v>
      </c>
      <c r="BT634" s="71">
        <v>0</v>
      </c>
      <c r="BU634"/>
      <c r="BV634" s="70">
        <v>25306.718000000001</v>
      </c>
      <c r="BW634" s="70">
        <v>512.40499999999997</v>
      </c>
      <c r="BX634" s="70">
        <v>1998.1759999999999</v>
      </c>
      <c r="BY634" s="70">
        <v>25.766999999999999</v>
      </c>
      <c r="BZ634" s="70">
        <v>221.303</v>
      </c>
      <c r="CA634" s="70">
        <v>22.670999999999999</v>
      </c>
      <c r="CB634" s="70">
        <v>40.585999999999999</v>
      </c>
      <c r="CC634" s="70">
        <v>26.448</v>
      </c>
      <c r="CD634" s="70">
        <v>0</v>
      </c>
    </row>
    <row r="635" spans="1:82">
      <c r="A635" s="70" t="s">
        <v>2474</v>
      </c>
      <c r="B635" s="70">
        <v>527</v>
      </c>
      <c r="C635" s="70">
        <v>18</v>
      </c>
      <c r="D635" s="70">
        <v>31</v>
      </c>
      <c r="E635" s="70">
        <v>2021</v>
      </c>
      <c r="F635" s="70" t="s">
        <v>160</v>
      </c>
      <c r="G635" s="1064" t="s">
        <v>2456</v>
      </c>
      <c r="H635" s="70" t="s">
        <v>2457</v>
      </c>
      <c r="I635" s="148"/>
      <c r="J635" s="71">
        <v>26697.618045020034</v>
      </c>
      <c r="K635" s="71">
        <v>212.87018015476383</v>
      </c>
      <c r="L635" s="71">
        <v>363.86221614465239</v>
      </c>
      <c r="M635" s="71">
        <v>5411.535101854196</v>
      </c>
      <c r="N635" s="71">
        <v>4644.9188353979034</v>
      </c>
      <c r="O635" s="71">
        <v>3262.300722838515</v>
      </c>
      <c r="P635" s="71">
        <v>2515.6513676918612</v>
      </c>
      <c r="Q635" s="71">
        <v>320.46376959710398</v>
      </c>
      <c r="R635" s="71">
        <v>465.25671456092363</v>
      </c>
      <c r="S635" s="71">
        <v>843.02830283372907</v>
      </c>
      <c r="T635" s="72"/>
      <c r="U635" s="71">
        <v>1650230665</v>
      </c>
      <c r="V635" s="71">
        <v>110549</v>
      </c>
      <c r="W635" s="71">
        <v>11377</v>
      </c>
      <c r="X635" s="71">
        <v>1873969</v>
      </c>
      <c r="Y635" s="71">
        <v>2583222</v>
      </c>
      <c r="Z635" s="71">
        <v>2400276</v>
      </c>
      <c r="AA635" s="71">
        <v>541395</v>
      </c>
      <c r="AB635" s="71">
        <v>5488605</v>
      </c>
      <c r="AC635" s="71">
        <v>80011344</v>
      </c>
      <c r="AD635" s="71">
        <v>843.02830283372907</v>
      </c>
      <c r="AE635" s="72"/>
      <c r="AF635" s="71">
        <v>12237120792.721849</v>
      </c>
      <c r="AG635" s="71">
        <v>174561448.2688731</v>
      </c>
      <c r="AH635" s="71">
        <v>76906136.18066825</v>
      </c>
      <c r="AI635" s="71">
        <v>12199248994.64307</v>
      </c>
      <c r="AJ635" s="71">
        <v>9695409924.2123852</v>
      </c>
      <c r="AK635" s="71">
        <v>0</v>
      </c>
      <c r="AL635" s="71">
        <v>0</v>
      </c>
      <c r="AM635" s="71">
        <v>720455630.94134593</v>
      </c>
      <c r="AN635" s="71">
        <v>0</v>
      </c>
      <c r="AO635" s="71">
        <v>0</v>
      </c>
      <c r="AP635" s="71">
        <v>35103702926.968193</v>
      </c>
      <c r="AQ635" s="72"/>
      <c r="AR635" s="71">
        <v>124346</v>
      </c>
      <c r="AS635" s="71">
        <v>27994</v>
      </c>
      <c r="AT635" s="71">
        <v>6</v>
      </c>
      <c r="AU635" s="71">
        <v>14</v>
      </c>
      <c r="AV635" s="71">
        <v>0</v>
      </c>
      <c r="AW635" s="71">
        <v>29</v>
      </c>
      <c r="AX635" s="71"/>
      <c r="AY635" s="72"/>
      <c r="AZ635" s="71">
        <v>523055.66599999712</v>
      </c>
      <c r="BA635" s="71">
        <v>2232333.7999999588</v>
      </c>
      <c r="BB635" s="71">
        <v>55100</v>
      </c>
      <c r="BC635" s="71">
        <v>1392.9</v>
      </c>
      <c r="BD635" s="71">
        <v>0</v>
      </c>
      <c r="BE635" s="71">
        <v>162282.26</v>
      </c>
      <c r="BF635" s="71"/>
      <c r="BG635" s="72"/>
      <c r="BH635" s="71">
        <v>5.5030000000000001</v>
      </c>
      <c r="BI635" s="71">
        <v>4.9560000000000004</v>
      </c>
      <c r="BJ635" s="71">
        <v>27208.565999999999</v>
      </c>
      <c r="BK635" s="71">
        <v>1481.8720000000001</v>
      </c>
      <c r="BL635" s="71">
        <v>1918.742</v>
      </c>
      <c r="BM635" s="71">
        <v>0</v>
      </c>
      <c r="BN635" s="72"/>
      <c r="BO635" s="71">
        <v>1</v>
      </c>
      <c r="BP635" s="71">
        <v>1</v>
      </c>
      <c r="BQ635" s="71">
        <v>466</v>
      </c>
      <c r="BR635" s="71">
        <v>18</v>
      </c>
      <c r="BS635" s="71">
        <v>221</v>
      </c>
      <c r="BT635" s="71">
        <v>0</v>
      </c>
      <c r="BU635"/>
      <c r="BV635" s="70">
        <v>27049.347000000002</v>
      </c>
      <c r="BW635" s="70">
        <v>507.60599999999999</v>
      </c>
      <c r="BX635" s="70">
        <v>2624.326</v>
      </c>
      <c r="BY635" s="70">
        <v>38.055</v>
      </c>
      <c r="BZ635" s="70">
        <v>312.18799999999999</v>
      </c>
      <c r="CA635" s="70">
        <v>17.483000000000001</v>
      </c>
      <c r="CB635" s="70">
        <v>42.651000000000003</v>
      </c>
      <c r="CC635" s="70">
        <v>27.983000000000001</v>
      </c>
      <c r="CD635" s="70">
        <v>0</v>
      </c>
    </row>
    <row r="636" spans="1:82">
      <c r="A636" s="70" t="s">
        <v>2475</v>
      </c>
      <c r="B636" s="70">
        <v>527</v>
      </c>
      <c r="C636" s="70">
        <v>19</v>
      </c>
      <c r="D636" s="70">
        <v>31</v>
      </c>
      <c r="E636" s="70">
        <v>2022</v>
      </c>
      <c r="F636" s="70" t="s">
        <v>161</v>
      </c>
      <c r="G636" s="70" t="s">
        <v>2456</v>
      </c>
      <c r="H636" s="70" t="s">
        <v>2457</v>
      </c>
      <c r="I636" s="148"/>
      <c r="J636" s="71">
        <v>26535.767762681058</v>
      </c>
      <c r="K636" s="71">
        <v>204.59774793174006</v>
      </c>
      <c r="L636" s="71">
        <v>332.79335613316715</v>
      </c>
      <c r="M636" s="71">
        <v>6094.9905132177601</v>
      </c>
      <c r="N636" s="71">
        <v>5447.3959864263024</v>
      </c>
      <c r="O636" s="71">
        <v>3438.2600604058025</v>
      </c>
      <c r="P636" s="71">
        <v>2495.3061599809071</v>
      </c>
      <c r="Q636" s="71">
        <v>321.42151039962658</v>
      </c>
      <c r="R636" s="71">
        <v>487.19498787862437</v>
      </c>
      <c r="S636" s="71">
        <v>773.2073359786167</v>
      </c>
      <c r="T636" s="72"/>
      <c r="U636" s="71">
        <v>1834026444</v>
      </c>
      <c r="V636" s="71">
        <v>110549</v>
      </c>
      <c r="W636" s="71">
        <v>11377</v>
      </c>
      <c r="X636" s="71">
        <v>1873969</v>
      </c>
      <c r="Y636" s="71">
        <v>2601174</v>
      </c>
      <c r="Z636" s="71">
        <v>2403526</v>
      </c>
      <c r="AA636" s="71">
        <v>545203</v>
      </c>
      <c r="AB636" s="71">
        <v>5459867</v>
      </c>
      <c r="AC636" s="71">
        <v>84836405</v>
      </c>
      <c r="AD636" s="71">
        <v>773.2073359786167</v>
      </c>
      <c r="AE636" s="72"/>
      <c r="AF636" s="71">
        <v>11587564712.05961</v>
      </c>
      <c r="AG636" s="71">
        <v>172712146.44358289</v>
      </c>
      <c r="AH636" s="71">
        <v>81928165.029747531</v>
      </c>
      <c r="AI636" s="71">
        <v>11815739082.743271</v>
      </c>
      <c r="AJ636" s="71">
        <v>10335619425.508678</v>
      </c>
      <c r="AK636" s="71">
        <v>0</v>
      </c>
      <c r="AL636" s="71">
        <v>0</v>
      </c>
      <c r="AM636" s="71">
        <v>705017853.53269458</v>
      </c>
      <c r="AN636" s="71">
        <v>0</v>
      </c>
      <c r="AO636" s="71">
        <v>0</v>
      </c>
      <c r="AP636" s="71">
        <v>34698581385.317581</v>
      </c>
      <c r="AQ636" s="72"/>
      <c r="AR636" s="71">
        <v>132538</v>
      </c>
      <c r="AS636" s="71">
        <v>28375</v>
      </c>
      <c r="AT636" s="71">
        <v>6</v>
      </c>
      <c r="AU636" s="71">
        <v>14</v>
      </c>
      <c r="AV636" s="71">
        <v>0</v>
      </c>
      <c r="AW636" s="71">
        <v>30</v>
      </c>
      <c r="AX636" s="71"/>
      <c r="AY636" s="72"/>
      <c r="AZ636" s="71">
        <v>568817.06600002048</v>
      </c>
      <c r="BA636" s="71">
        <v>2341606.8999999631</v>
      </c>
      <c r="BB636" s="71">
        <v>55100</v>
      </c>
      <c r="BC636" s="71">
        <v>1392.8999999999999</v>
      </c>
      <c r="BD636" s="71">
        <v>0</v>
      </c>
      <c r="BE636" s="71">
        <v>359051.25999999995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140198</v>
      </c>
      <c r="AS637" s="71">
        <v>28600</v>
      </c>
      <c r="AT637" s="71">
        <v>6</v>
      </c>
      <c r="AU637" s="71">
        <v>17</v>
      </c>
      <c r="AV637" s="71">
        <v>0</v>
      </c>
      <c r="AW637" s="71">
        <v>33</v>
      </c>
      <c r="AX637" s="71"/>
      <c r="AY637" s="72"/>
      <c r="AZ637" s="71">
        <v>609640.16600005201</v>
      </c>
      <c r="BA637" s="71">
        <v>2499619.1999999727</v>
      </c>
      <c r="BB637" s="71">
        <v>55100</v>
      </c>
      <c r="BC637" s="71">
        <v>1499.1</v>
      </c>
      <c r="BD637" s="71">
        <v>0</v>
      </c>
      <c r="BE637" s="71">
        <v>442879.69799999997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1916</v>
      </c>
      <c r="B9" s="70">
        <v>1</v>
      </c>
      <c r="C9" s="70">
        <v>1</v>
      </c>
      <c r="D9" s="70">
        <v>1</v>
      </c>
      <c r="E9" s="70">
        <v>1990</v>
      </c>
      <c r="F9" s="70" t="s">
        <v>787</v>
      </c>
      <c r="G9" s="1073" t="s">
        <v>1917</v>
      </c>
      <c r="H9" s="70" t="s">
        <v>1918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1919</v>
      </c>
      <c r="B10" s="70">
        <v>2</v>
      </c>
      <c r="C10" s="70">
        <v>2</v>
      </c>
      <c r="D10" s="70">
        <v>1</v>
      </c>
      <c r="E10" s="70">
        <v>2005</v>
      </c>
      <c r="F10" s="70" t="s">
        <v>789</v>
      </c>
      <c r="G10" s="1073" t="s">
        <v>1917</v>
      </c>
      <c r="H10" s="70" t="s">
        <v>1918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1920</v>
      </c>
      <c r="B11" s="70">
        <v>3</v>
      </c>
      <c r="C11" s="70">
        <v>3</v>
      </c>
      <c r="D11" s="70">
        <v>1</v>
      </c>
      <c r="E11" s="70">
        <v>2006</v>
      </c>
      <c r="F11" s="70" t="s">
        <v>790</v>
      </c>
      <c r="G11" s="1073" t="s">
        <v>1917</v>
      </c>
      <c r="H11" s="70" t="s">
        <v>1918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1921</v>
      </c>
      <c r="B12" s="70">
        <v>4</v>
      </c>
      <c r="C12" s="70">
        <v>4</v>
      </c>
      <c r="D12" s="70">
        <v>1</v>
      </c>
      <c r="E12" s="70">
        <v>2007</v>
      </c>
      <c r="F12" s="70" t="s">
        <v>791</v>
      </c>
      <c r="G12" s="1073" t="s">
        <v>1917</v>
      </c>
      <c r="H12" s="70" t="s">
        <v>1918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1922</v>
      </c>
      <c r="B13" s="70">
        <v>5</v>
      </c>
      <c r="C13" s="70">
        <v>5</v>
      </c>
      <c r="D13" s="70">
        <v>1</v>
      </c>
      <c r="E13" s="70">
        <v>2008</v>
      </c>
      <c r="F13" s="70" t="s">
        <v>792</v>
      </c>
      <c r="G13" s="1073" t="s">
        <v>1917</v>
      </c>
      <c r="H13" s="70" t="s">
        <v>1918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1923</v>
      </c>
      <c r="B14" s="70">
        <v>6</v>
      </c>
      <c r="C14" s="70">
        <v>6</v>
      </c>
      <c r="D14" s="70">
        <v>1</v>
      </c>
      <c r="E14" s="70">
        <v>2009</v>
      </c>
      <c r="F14" s="70" t="s">
        <v>176</v>
      </c>
      <c r="G14" s="1073" t="s">
        <v>1917</v>
      </c>
      <c r="H14" s="70" t="s">
        <v>1918</v>
      </c>
      <c r="I14" s="1066"/>
      <c r="J14" s="73">
        <v>0</v>
      </c>
      <c r="K14" s="73">
        <v>0</v>
      </c>
      <c r="L14" s="73">
        <v>0</v>
      </c>
      <c r="M14" s="73">
        <v>0</v>
      </c>
      <c r="N14" s="73">
        <v>0</v>
      </c>
      <c r="O14" s="73">
        <v>0</v>
      </c>
      <c r="P14" s="73">
        <v>0</v>
      </c>
      <c r="Q14" s="73">
        <v>0</v>
      </c>
      <c r="R14" s="73">
        <v>0</v>
      </c>
      <c r="S14" s="73">
        <v>0</v>
      </c>
      <c r="T14" s="73">
        <v>0</v>
      </c>
      <c r="U14" s="73">
        <v>0</v>
      </c>
      <c r="V14" s="73">
        <v>0</v>
      </c>
      <c r="W14" s="73">
        <v>32.121000000000002</v>
      </c>
      <c r="X14" s="73">
        <v>3</v>
      </c>
      <c r="Y14" s="73">
        <v>8.5</v>
      </c>
      <c r="Z14" s="73">
        <v>0</v>
      </c>
      <c r="AA14" s="73">
        <v>0</v>
      </c>
      <c r="AB14" s="73">
        <v>0</v>
      </c>
      <c r="AC14" s="73">
        <v>0</v>
      </c>
      <c r="AD14" s="73">
        <v>15.8</v>
      </c>
      <c r="AE14" s="73">
        <v>0</v>
      </c>
      <c r="AF14" s="73">
        <v>0</v>
      </c>
      <c r="AG14" s="73">
        <v>4.82</v>
      </c>
      <c r="AH14" s="73">
        <v>0</v>
      </c>
      <c r="AI14" s="73">
        <v>0</v>
      </c>
      <c r="AJ14" s="73">
        <v>0</v>
      </c>
      <c r="AK14" s="73">
        <v>0</v>
      </c>
      <c r="AL14" s="73">
        <v>4.0999999999999996</v>
      </c>
      <c r="AM14" s="73">
        <v>0</v>
      </c>
      <c r="AN14" s="73">
        <v>4.9119999999999999</v>
      </c>
      <c r="AO14" s="73">
        <v>8.23</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32.121000000000002</v>
      </c>
      <c r="DY14" s="73">
        <v>3</v>
      </c>
      <c r="DZ14" s="73">
        <v>8.5</v>
      </c>
      <c r="EA14" s="73">
        <v>0</v>
      </c>
      <c r="EB14" s="73">
        <v>0</v>
      </c>
      <c r="EC14" s="73">
        <v>0</v>
      </c>
      <c r="ED14" s="73">
        <v>0</v>
      </c>
      <c r="EE14" s="73">
        <v>15.8</v>
      </c>
      <c r="EF14" s="73">
        <v>0</v>
      </c>
      <c r="EG14" s="73">
        <v>0</v>
      </c>
      <c r="EH14" s="73">
        <v>4.82</v>
      </c>
      <c r="EI14" s="73">
        <v>0</v>
      </c>
      <c r="EJ14" s="73">
        <v>0</v>
      </c>
      <c r="EK14" s="73">
        <v>0</v>
      </c>
      <c r="EL14" s="73">
        <v>0</v>
      </c>
      <c r="EM14" s="73">
        <v>4.0999999999999996</v>
      </c>
      <c r="EN14" s="73">
        <v>0</v>
      </c>
      <c r="EO14" s="73">
        <v>4.9119999999999999</v>
      </c>
      <c r="EP14" s="73">
        <v>8.23</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81.483000000000004</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81.483000000000004</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2</v>
      </c>
      <c r="JK14" s="71">
        <v>1</v>
      </c>
      <c r="JL14" s="71">
        <v>2</v>
      </c>
      <c r="JM14" s="71">
        <v>0</v>
      </c>
      <c r="JN14" s="71">
        <v>0</v>
      </c>
      <c r="JO14" s="71">
        <v>0</v>
      </c>
      <c r="JP14" s="71">
        <v>0</v>
      </c>
      <c r="JQ14" s="71">
        <v>1</v>
      </c>
      <c r="JR14" s="71">
        <v>0</v>
      </c>
      <c r="JS14" s="71">
        <v>0</v>
      </c>
      <c r="JT14" s="71">
        <v>1</v>
      </c>
      <c r="JU14" s="71">
        <v>0</v>
      </c>
      <c r="JV14" s="71">
        <v>0</v>
      </c>
      <c r="JW14" s="71">
        <v>0</v>
      </c>
      <c r="JX14" s="71">
        <v>0</v>
      </c>
      <c r="JY14" s="71">
        <v>1</v>
      </c>
      <c r="JZ14" s="71">
        <v>0</v>
      </c>
      <c r="KA14" s="71">
        <v>1</v>
      </c>
      <c r="KB14" s="71">
        <v>1</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2</v>
      </c>
      <c r="NL14" s="71">
        <v>1</v>
      </c>
      <c r="NM14" s="71">
        <v>2</v>
      </c>
      <c r="NN14" s="71">
        <v>0</v>
      </c>
      <c r="NO14" s="71">
        <v>0</v>
      </c>
      <c r="NP14" s="71">
        <v>0</v>
      </c>
      <c r="NQ14" s="71">
        <v>0</v>
      </c>
      <c r="NR14" s="71">
        <v>1</v>
      </c>
      <c r="NS14" s="71">
        <v>0</v>
      </c>
      <c r="NT14" s="71">
        <v>0</v>
      </c>
      <c r="NU14" s="71">
        <v>1</v>
      </c>
      <c r="NV14" s="71">
        <v>0</v>
      </c>
      <c r="NW14" s="71">
        <v>0</v>
      </c>
      <c r="NX14" s="71">
        <v>0</v>
      </c>
      <c r="NY14" s="71">
        <v>0</v>
      </c>
      <c r="NZ14" s="71">
        <v>1</v>
      </c>
      <c r="OA14" s="71">
        <v>0</v>
      </c>
      <c r="OB14" s="71">
        <v>1</v>
      </c>
      <c r="OC14" s="71">
        <v>1</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1924</v>
      </c>
      <c r="B15" s="70">
        <v>7</v>
      </c>
      <c r="C15" s="70">
        <v>7</v>
      </c>
      <c r="D15" s="70">
        <v>1</v>
      </c>
      <c r="E15" s="70">
        <v>2010</v>
      </c>
      <c r="F15" s="70" t="s">
        <v>177</v>
      </c>
      <c r="G15" s="1073" t="s">
        <v>1917</v>
      </c>
      <c r="H15" s="70" t="s">
        <v>1918</v>
      </c>
      <c r="I15" s="1066"/>
      <c r="J15" s="73">
        <v>0</v>
      </c>
      <c r="K15" s="73">
        <v>0</v>
      </c>
      <c r="L15" s="73">
        <v>0</v>
      </c>
      <c r="M15" s="73">
        <v>0</v>
      </c>
      <c r="N15" s="73">
        <v>0</v>
      </c>
      <c r="O15" s="73">
        <v>0</v>
      </c>
      <c r="P15" s="73">
        <v>0</v>
      </c>
      <c r="Q15" s="73">
        <v>0</v>
      </c>
      <c r="R15" s="73">
        <v>0</v>
      </c>
      <c r="S15" s="73">
        <v>0</v>
      </c>
      <c r="T15" s="73">
        <v>0</v>
      </c>
      <c r="U15" s="73">
        <v>0</v>
      </c>
      <c r="V15" s="73">
        <v>0</v>
      </c>
      <c r="W15" s="73">
        <v>74.241</v>
      </c>
      <c r="X15" s="73">
        <v>2.3730000000000002</v>
      </c>
      <c r="Y15" s="73">
        <v>8.2100000000000009</v>
      </c>
      <c r="Z15" s="73">
        <v>0</v>
      </c>
      <c r="AA15" s="73">
        <v>0</v>
      </c>
      <c r="AB15" s="73">
        <v>0</v>
      </c>
      <c r="AC15" s="73">
        <v>0</v>
      </c>
      <c r="AD15" s="73">
        <v>15.507</v>
      </c>
      <c r="AE15" s="73">
        <v>0</v>
      </c>
      <c r="AF15" s="73">
        <v>1.9990000000000001</v>
      </c>
      <c r="AG15" s="73">
        <v>9.7639999999999993</v>
      </c>
      <c r="AH15" s="73">
        <v>0</v>
      </c>
      <c r="AI15" s="73">
        <v>0</v>
      </c>
      <c r="AJ15" s="73">
        <v>0</v>
      </c>
      <c r="AK15" s="73">
        <v>0</v>
      </c>
      <c r="AL15" s="73">
        <v>3.9319999999999999</v>
      </c>
      <c r="AM15" s="73">
        <v>0</v>
      </c>
      <c r="AN15" s="73">
        <v>5.1280000000000001</v>
      </c>
      <c r="AO15" s="73">
        <v>7.45</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74.241</v>
      </c>
      <c r="DY15" s="73">
        <v>2.3730000000000002</v>
      </c>
      <c r="DZ15" s="73">
        <v>8.2100000000000009</v>
      </c>
      <c r="EA15" s="73">
        <v>0</v>
      </c>
      <c r="EB15" s="73">
        <v>0</v>
      </c>
      <c r="EC15" s="73">
        <v>0</v>
      </c>
      <c r="ED15" s="73">
        <v>0</v>
      </c>
      <c r="EE15" s="73">
        <v>15.507</v>
      </c>
      <c r="EF15" s="73">
        <v>0</v>
      </c>
      <c r="EG15" s="73">
        <v>1.9990000000000001</v>
      </c>
      <c r="EH15" s="73">
        <v>9.7639999999999993</v>
      </c>
      <c r="EI15" s="73">
        <v>0</v>
      </c>
      <c r="EJ15" s="73">
        <v>0</v>
      </c>
      <c r="EK15" s="73">
        <v>0</v>
      </c>
      <c r="EL15" s="73">
        <v>0</v>
      </c>
      <c r="EM15" s="73">
        <v>3.9319999999999999</v>
      </c>
      <c r="EN15" s="73">
        <v>0</v>
      </c>
      <c r="EO15" s="73">
        <v>5.1280000000000001</v>
      </c>
      <c r="EP15" s="73">
        <v>7.45</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128.60400000000001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128.60400000000001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2</v>
      </c>
      <c r="JK15" s="71">
        <v>1</v>
      </c>
      <c r="JL15" s="71">
        <v>2</v>
      </c>
      <c r="JM15" s="71">
        <v>0</v>
      </c>
      <c r="JN15" s="71">
        <v>0</v>
      </c>
      <c r="JO15" s="71">
        <v>0</v>
      </c>
      <c r="JP15" s="71">
        <v>0</v>
      </c>
      <c r="JQ15" s="71">
        <v>1</v>
      </c>
      <c r="JR15" s="71">
        <v>0</v>
      </c>
      <c r="JS15" s="71">
        <v>1</v>
      </c>
      <c r="JT15" s="71">
        <v>2</v>
      </c>
      <c r="JU15" s="71">
        <v>0</v>
      </c>
      <c r="JV15" s="71">
        <v>0</v>
      </c>
      <c r="JW15" s="71">
        <v>0</v>
      </c>
      <c r="JX15" s="71">
        <v>0</v>
      </c>
      <c r="JY15" s="71">
        <v>1</v>
      </c>
      <c r="JZ15" s="71">
        <v>0</v>
      </c>
      <c r="KA15" s="71">
        <v>1</v>
      </c>
      <c r="KB15" s="71">
        <v>1</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2</v>
      </c>
      <c r="NL15" s="71">
        <v>1</v>
      </c>
      <c r="NM15" s="71">
        <v>2</v>
      </c>
      <c r="NN15" s="71">
        <v>0</v>
      </c>
      <c r="NO15" s="71">
        <v>0</v>
      </c>
      <c r="NP15" s="71">
        <v>0</v>
      </c>
      <c r="NQ15" s="71">
        <v>0</v>
      </c>
      <c r="NR15" s="71">
        <v>1</v>
      </c>
      <c r="NS15" s="71">
        <v>0</v>
      </c>
      <c r="NT15" s="71">
        <v>1</v>
      </c>
      <c r="NU15" s="71">
        <v>2</v>
      </c>
      <c r="NV15" s="71">
        <v>0</v>
      </c>
      <c r="NW15" s="71">
        <v>0</v>
      </c>
      <c r="NX15" s="71">
        <v>0</v>
      </c>
      <c r="NY15" s="71">
        <v>0</v>
      </c>
      <c r="NZ15" s="71">
        <v>1</v>
      </c>
      <c r="OA15" s="71">
        <v>0</v>
      </c>
      <c r="OB15" s="71">
        <v>1</v>
      </c>
      <c r="OC15" s="71">
        <v>1</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1925</v>
      </c>
      <c r="B16" s="70">
        <v>8</v>
      </c>
      <c r="C16" s="70">
        <v>8</v>
      </c>
      <c r="D16" s="70">
        <v>1</v>
      </c>
      <c r="E16" s="70">
        <v>2011</v>
      </c>
      <c r="F16" s="70" t="s">
        <v>178</v>
      </c>
      <c r="G16" s="1073" t="s">
        <v>1917</v>
      </c>
      <c r="H16" s="70" t="s">
        <v>1918</v>
      </c>
      <c r="I16" s="1066"/>
      <c r="J16" s="73">
        <v>0</v>
      </c>
      <c r="K16" s="73">
        <v>0</v>
      </c>
      <c r="L16" s="73">
        <v>0</v>
      </c>
      <c r="M16" s="73">
        <v>0</v>
      </c>
      <c r="N16" s="73">
        <v>0</v>
      </c>
      <c r="O16" s="73">
        <v>0</v>
      </c>
      <c r="P16" s="73">
        <v>0</v>
      </c>
      <c r="Q16" s="73">
        <v>0</v>
      </c>
      <c r="R16" s="73">
        <v>0</v>
      </c>
      <c r="S16" s="73">
        <v>0</v>
      </c>
      <c r="T16" s="73">
        <v>0</v>
      </c>
      <c r="U16" s="73">
        <v>0</v>
      </c>
      <c r="V16" s="73">
        <v>0</v>
      </c>
      <c r="W16" s="73">
        <v>89.155000000000001</v>
      </c>
      <c r="X16" s="73">
        <v>2.1459999999999999</v>
      </c>
      <c r="Y16" s="73">
        <v>4.1970000000000001</v>
      </c>
      <c r="Z16" s="73">
        <v>0</v>
      </c>
      <c r="AA16" s="73">
        <v>4.4219999999999997</v>
      </c>
      <c r="AB16" s="73">
        <v>0</v>
      </c>
      <c r="AC16" s="73">
        <v>0</v>
      </c>
      <c r="AD16" s="73">
        <v>13.407999999999999</v>
      </c>
      <c r="AE16" s="73">
        <v>0</v>
      </c>
      <c r="AF16" s="73">
        <v>1.7929999999999999</v>
      </c>
      <c r="AG16" s="73">
        <v>5.625</v>
      </c>
      <c r="AH16" s="73">
        <v>0</v>
      </c>
      <c r="AI16" s="73">
        <v>0</v>
      </c>
      <c r="AJ16" s="73">
        <v>0</v>
      </c>
      <c r="AK16" s="73">
        <v>0</v>
      </c>
      <c r="AL16" s="73">
        <v>3.8530000000000002</v>
      </c>
      <c r="AM16" s="73">
        <v>0</v>
      </c>
      <c r="AN16" s="73">
        <v>4.6109999999999998</v>
      </c>
      <c r="AO16" s="73">
        <v>7.5730000000000004</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89.155000000000001</v>
      </c>
      <c r="DY16" s="73">
        <v>2.1459999999999999</v>
      </c>
      <c r="DZ16" s="73">
        <v>4.1970000000000001</v>
      </c>
      <c r="EA16" s="73">
        <v>0</v>
      </c>
      <c r="EB16" s="73">
        <v>4.4219999999999997</v>
      </c>
      <c r="EC16" s="73">
        <v>0</v>
      </c>
      <c r="ED16" s="73">
        <v>0</v>
      </c>
      <c r="EE16" s="73">
        <v>13.407999999999999</v>
      </c>
      <c r="EF16" s="73">
        <v>0</v>
      </c>
      <c r="EG16" s="73">
        <v>1.7929999999999999</v>
      </c>
      <c r="EH16" s="73">
        <v>5.625</v>
      </c>
      <c r="EI16" s="73">
        <v>0</v>
      </c>
      <c r="EJ16" s="73">
        <v>0</v>
      </c>
      <c r="EK16" s="73">
        <v>0</v>
      </c>
      <c r="EL16" s="73">
        <v>0</v>
      </c>
      <c r="EM16" s="73">
        <v>3.8530000000000002</v>
      </c>
      <c r="EN16" s="73">
        <v>0</v>
      </c>
      <c r="EO16" s="73">
        <v>4.6109999999999998</v>
      </c>
      <c r="EP16" s="73">
        <v>7.5730000000000004</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136.78299999999999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136.78299999999999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2</v>
      </c>
      <c r="JK16" s="71">
        <v>1</v>
      </c>
      <c r="JL16" s="71">
        <v>1</v>
      </c>
      <c r="JM16" s="71">
        <v>0</v>
      </c>
      <c r="JN16" s="71">
        <v>1</v>
      </c>
      <c r="JO16" s="71">
        <v>0</v>
      </c>
      <c r="JP16" s="71">
        <v>0</v>
      </c>
      <c r="JQ16" s="71">
        <v>1</v>
      </c>
      <c r="JR16" s="71">
        <v>0</v>
      </c>
      <c r="JS16" s="71">
        <v>1</v>
      </c>
      <c r="JT16" s="71">
        <v>1</v>
      </c>
      <c r="JU16" s="71">
        <v>0</v>
      </c>
      <c r="JV16" s="71">
        <v>0</v>
      </c>
      <c r="JW16" s="71">
        <v>0</v>
      </c>
      <c r="JX16" s="71">
        <v>0</v>
      </c>
      <c r="JY16" s="71">
        <v>1</v>
      </c>
      <c r="JZ16" s="71">
        <v>0</v>
      </c>
      <c r="KA16" s="71">
        <v>1</v>
      </c>
      <c r="KB16" s="71">
        <v>1</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2</v>
      </c>
      <c r="NL16" s="71">
        <v>1</v>
      </c>
      <c r="NM16" s="71">
        <v>1</v>
      </c>
      <c r="NN16" s="71">
        <v>0</v>
      </c>
      <c r="NO16" s="71">
        <v>1</v>
      </c>
      <c r="NP16" s="71">
        <v>0</v>
      </c>
      <c r="NQ16" s="71">
        <v>0</v>
      </c>
      <c r="NR16" s="71">
        <v>1</v>
      </c>
      <c r="NS16" s="71">
        <v>0</v>
      </c>
      <c r="NT16" s="71">
        <v>1</v>
      </c>
      <c r="NU16" s="71">
        <v>1</v>
      </c>
      <c r="NV16" s="71">
        <v>0</v>
      </c>
      <c r="NW16" s="71">
        <v>0</v>
      </c>
      <c r="NX16" s="71">
        <v>0</v>
      </c>
      <c r="NY16" s="71">
        <v>0</v>
      </c>
      <c r="NZ16" s="71">
        <v>1</v>
      </c>
      <c r="OA16" s="71">
        <v>0</v>
      </c>
      <c r="OB16" s="71">
        <v>1</v>
      </c>
      <c r="OC16" s="71">
        <v>1</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1926</v>
      </c>
      <c r="B17" s="70">
        <v>9</v>
      </c>
      <c r="C17" s="70">
        <v>9</v>
      </c>
      <c r="D17" s="70">
        <v>1</v>
      </c>
      <c r="E17" s="70">
        <v>2012</v>
      </c>
      <c r="F17" s="70" t="s">
        <v>179</v>
      </c>
      <c r="G17" s="1073" t="s">
        <v>1917</v>
      </c>
      <c r="H17" s="70" t="s">
        <v>1918</v>
      </c>
      <c r="I17" s="1066"/>
      <c r="J17" s="73">
        <v>0</v>
      </c>
      <c r="K17" s="73">
        <v>0</v>
      </c>
      <c r="L17" s="73">
        <v>0</v>
      </c>
      <c r="M17" s="73">
        <v>0</v>
      </c>
      <c r="N17" s="73">
        <v>0</v>
      </c>
      <c r="O17" s="73">
        <v>0</v>
      </c>
      <c r="P17" s="73">
        <v>0</v>
      </c>
      <c r="Q17" s="73">
        <v>0</v>
      </c>
      <c r="R17" s="73">
        <v>0</v>
      </c>
      <c r="S17" s="73">
        <v>0</v>
      </c>
      <c r="T17" s="73">
        <v>0</v>
      </c>
      <c r="U17" s="73">
        <v>0</v>
      </c>
      <c r="V17" s="73">
        <v>0</v>
      </c>
      <c r="W17" s="73">
        <v>76.078999999999994</v>
      </c>
      <c r="X17" s="73">
        <v>2.2349999999999999</v>
      </c>
      <c r="Y17" s="73">
        <v>4.4829999999999997</v>
      </c>
      <c r="Z17" s="73">
        <v>0</v>
      </c>
      <c r="AA17" s="73">
        <v>8.8699999999999992</v>
      </c>
      <c r="AB17" s="73">
        <v>0</v>
      </c>
      <c r="AC17" s="73">
        <v>0</v>
      </c>
      <c r="AD17" s="73">
        <v>18.620999999999999</v>
      </c>
      <c r="AE17" s="73">
        <v>0</v>
      </c>
      <c r="AF17" s="73">
        <v>2.4630000000000001</v>
      </c>
      <c r="AG17" s="73">
        <v>5.8620000000000001</v>
      </c>
      <c r="AH17" s="73">
        <v>0</v>
      </c>
      <c r="AI17" s="73">
        <v>0</v>
      </c>
      <c r="AJ17" s="73">
        <v>0</v>
      </c>
      <c r="AK17" s="73">
        <v>0</v>
      </c>
      <c r="AL17" s="73">
        <v>0</v>
      </c>
      <c r="AM17" s="73">
        <v>0</v>
      </c>
      <c r="AN17" s="73">
        <v>5.5209999999999999</v>
      </c>
      <c r="AO17" s="73">
        <v>8.3469999999999995</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76.078999999999994</v>
      </c>
      <c r="DY17" s="73">
        <v>2.2349999999999999</v>
      </c>
      <c r="DZ17" s="73">
        <v>4.4829999999999997</v>
      </c>
      <c r="EA17" s="73">
        <v>0</v>
      </c>
      <c r="EB17" s="73">
        <v>8.8699999999999992</v>
      </c>
      <c r="EC17" s="73">
        <v>0</v>
      </c>
      <c r="ED17" s="73">
        <v>0</v>
      </c>
      <c r="EE17" s="73">
        <v>18.620999999999999</v>
      </c>
      <c r="EF17" s="73">
        <v>0</v>
      </c>
      <c r="EG17" s="73">
        <v>2.4630000000000001</v>
      </c>
      <c r="EH17" s="73">
        <v>5.8620000000000001</v>
      </c>
      <c r="EI17" s="73">
        <v>0</v>
      </c>
      <c r="EJ17" s="73">
        <v>0</v>
      </c>
      <c r="EK17" s="73">
        <v>0</v>
      </c>
      <c r="EL17" s="73">
        <v>0</v>
      </c>
      <c r="EM17" s="73">
        <v>0</v>
      </c>
      <c r="EN17" s="73">
        <v>0</v>
      </c>
      <c r="EO17" s="73">
        <v>5.5209999999999999</v>
      </c>
      <c r="EP17" s="73">
        <v>8.3469999999999995</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132.48099999999999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132.48099999999999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2</v>
      </c>
      <c r="JK17" s="71">
        <v>1</v>
      </c>
      <c r="JL17" s="71">
        <v>1</v>
      </c>
      <c r="JM17" s="71">
        <v>0</v>
      </c>
      <c r="JN17" s="71">
        <v>2</v>
      </c>
      <c r="JO17" s="71">
        <v>0</v>
      </c>
      <c r="JP17" s="71">
        <v>0</v>
      </c>
      <c r="JQ17" s="71">
        <v>1</v>
      </c>
      <c r="JR17" s="71">
        <v>0</v>
      </c>
      <c r="JS17" s="71">
        <v>1</v>
      </c>
      <c r="JT17" s="71">
        <v>1</v>
      </c>
      <c r="JU17" s="71">
        <v>0</v>
      </c>
      <c r="JV17" s="71">
        <v>0</v>
      </c>
      <c r="JW17" s="71">
        <v>0</v>
      </c>
      <c r="JX17" s="71">
        <v>0</v>
      </c>
      <c r="JY17" s="71">
        <v>0</v>
      </c>
      <c r="JZ17" s="71">
        <v>0</v>
      </c>
      <c r="KA17" s="71">
        <v>1</v>
      </c>
      <c r="KB17" s="71">
        <v>1</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2</v>
      </c>
      <c r="NL17" s="71">
        <v>1</v>
      </c>
      <c r="NM17" s="71">
        <v>1</v>
      </c>
      <c r="NN17" s="71">
        <v>0</v>
      </c>
      <c r="NO17" s="71">
        <v>2</v>
      </c>
      <c r="NP17" s="71">
        <v>0</v>
      </c>
      <c r="NQ17" s="71">
        <v>0</v>
      </c>
      <c r="NR17" s="71">
        <v>1</v>
      </c>
      <c r="NS17" s="71">
        <v>0</v>
      </c>
      <c r="NT17" s="71">
        <v>1</v>
      </c>
      <c r="NU17" s="71">
        <v>1</v>
      </c>
      <c r="NV17" s="71">
        <v>0</v>
      </c>
      <c r="NW17" s="71">
        <v>0</v>
      </c>
      <c r="NX17" s="71">
        <v>0</v>
      </c>
      <c r="NY17" s="71">
        <v>0</v>
      </c>
      <c r="NZ17" s="71">
        <v>0</v>
      </c>
      <c r="OA17" s="71">
        <v>0</v>
      </c>
      <c r="OB17" s="71">
        <v>1</v>
      </c>
      <c r="OC17" s="71">
        <v>1</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1927</v>
      </c>
      <c r="B18" s="70">
        <v>10</v>
      </c>
      <c r="C18" s="70">
        <v>10</v>
      </c>
      <c r="D18" s="70">
        <v>1</v>
      </c>
      <c r="E18" s="70">
        <v>2013</v>
      </c>
      <c r="F18" s="70" t="s">
        <v>180</v>
      </c>
      <c r="G18" s="1073" t="s">
        <v>1917</v>
      </c>
      <c r="H18" s="70" t="s">
        <v>1918</v>
      </c>
      <c r="I18" s="1066"/>
      <c r="J18" s="73">
        <v>0</v>
      </c>
      <c r="K18" s="73">
        <v>0</v>
      </c>
      <c r="L18" s="73">
        <v>0</v>
      </c>
      <c r="M18" s="73">
        <v>0</v>
      </c>
      <c r="N18" s="73">
        <v>0</v>
      </c>
      <c r="O18" s="73">
        <v>0</v>
      </c>
      <c r="P18" s="73">
        <v>0</v>
      </c>
      <c r="Q18" s="73">
        <v>0</v>
      </c>
      <c r="R18" s="73">
        <v>0</v>
      </c>
      <c r="S18" s="73">
        <v>0</v>
      </c>
      <c r="T18" s="73">
        <v>0</v>
      </c>
      <c r="U18" s="73">
        <v>0</v>
      </c>
      <c r="V18" s="73">
        <v>0</v>
      </c>
      <c r="W18" s="73">
        <v>67.745999999999995</v>
      </c>
      <c r="X18" s="73">
        <v>2.4910000000000001</v>
      </c>
      <c r="Y18" s="73">
        <v>9.4450000000000003</v>
      </c>
      <c r="Z18" s="73">
        <v>0</v>
      </c>
      <c r="AA18" s="73">
        <v>9.7560000000000002</v>
      </c>
      <c r="AB18" s="73">
        <v>0</v>
      </c>
      <c r="AC18" s="73">
        <v>0</v>
      </c>
      <c r="AD18" s="73">
        <v>0</v>
      </c>
      <c r="AE18" s="73">
        <v>0</v>
      </c>
      <c r="AF18" s="73">
        <v>2.77</v>
      </c>
      <c r="AG18" s="73">
        <v>6.2110000000000003</v>
      </c>
      <c r="AH18" s="73">
        <v>0</v>
      </c>
      <c r="AI18" s="73">
        <v>0</v>
      </c>
      <c r="AJ18" s="73">
        <v>0</v>
      </c>
      <c r="AK18" s="73">
        <v>0</v>
      </c>
      <c r="AL18" s="73">
        <v>0</v>
      </c>
      <c r="AM18" s="73">
        <v>0</v>
      </c>
      <c r="AN18" s="73">
        <v>5.4089999999999998</v>
      </c>
      <c r="AO18" s="73">
        <v>8.74</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67.745999999999995</v>
      </c>
      <c r="DY18" s="73">
        <v>2.4910000000000001</v>
      </c>
      <c r="DZ18" s="73">
        <v>9.4450000000000003</v>
      </c>
      <c r="EA18" s="73">
        <v>0</v>
      </c>
      <c r="EB18" s="73">
        <v>9.7560000000000002</v>
      </c>
      <c r="EC18" s="73">
        <v>0</v>
      </c>
      <c r="ED18" s="73">
        <v>0</v>
      </c>
      <c r="EE18" s="73">
        <v>0</v>
      </c>
      <c r="EF18" s="73">
        <v>0</v>
      </c>
      <c r="EG18" s="73">
        <v>2.77</v>
      </c>
      <c r="EH18" s="73">
        <v>6.2110000000000003</v>
      </c>
      <c r="EI18" s="73">
        <v>0</v>
      </c>
      <c r="EJ18" s="73">
        <v>0</v>
      </c>
      <c r="EK18" s="73">
        <v>0</v>
      </c>
      <c r="EL18" s="73">
        <v>0</v>
      </c>
      <c r="EM18" s="73">
        <v>0</v>
      </c>
      <c r="EN18" s="73">
        <v>0</v>
      </c>
      <c r="EO18" s="73">
        <v>5.4089999999999998</v>
      </c>
      <c r="EP18" s="73">
        <v>8.74</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112.568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112.568</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2</v>
      </c>
      <c r="JK18" s="71">
        <v>1</v>
      </c>
      <c r="JL18" s="71">
        <v>2</v>
      </c>
      <c r="JM18" s="71">
        <v>0</v>
      </c>
      <c r="JN18" s="71">
        <v>2</v>
      </c>
      <c r="JO18" s="71">
        <v>0</v>
      </c>
      <c r="JP18" s="71">
        <v>0</v>
      </c>
      <c r="JQ18" s="71">
        <v>0</v>
      </c>
      <c r="JR18" s="71">
        <v>0</v>
      </c>
      <c r="JS18" s="71">
        <v>1</v>
      </c>
      <c r="JT18" s="71">
        <v>1</v>
      </c>
      <c r="JU18" s="71">
        <v>0</v>
      </c>
      <c r="JV18" s="71">
        <v>0</v>
      </c>
      <c r="JW18" s="71">
        <v>0</v>
      </c>
      <c r="JX18" s="71">
        <v>0</v>
      </c>
      <c r="JY18" s="71">
        <v>0</v>
      </c>
      <c r="JZ18" s="71">
        <v>0</v>
      </c>
      <c r="KA18" s="71">
        <v>1</v>
      </c>
      <c r="KB18" s="71">
        <v>1</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2</v>
      </c>
      <c r="NL18" s="71">
        <v>1</v>
      </c>
      <c r="NM18" s="71">
        <v>2</v>
      </c>
      <c r="NN18" s="71">
        <v>0</v>
      </c>
      <c r="NO18" s="71">
        <v>2</v>
      </c>
      <c r="NP18" s="71">
        <v>0</v>
      </c>
      <c r="NQ18" s="71">
        <v>0</v>
      </c>
      <c r="NR18" s="71">
        <v>0</v>
      </c>
      <c r="NS18" s="71">
        <v>0</v>
      </c>
      <c r="NT18" s="71">
        <v>1</v>
      </c>
      <c r="NU18" s="71">
        <v>1</v>
      </c>
      <c r="NV18" s="71">
        <v>0</v>
      </c>
      <c r="NW18" s="71">
        <v>0</v>
      </c>
      <c r="NX18" s="71">
        <v>0</v>
      </c>
      <c r="NY18" s="71">
        <v>0</v>
      </c>
      <c r="NZ18" s="71">
        <v>0</v>
      </c>
      <c r="OA18" s="71">
        <v>0</v>
      </c>
      <c r="OB18" s="71">
        <v>1</v>
      </c>
      <c r="OC18" s="71">
        <v>1</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1928</v>
      </c>
      <c r="B19" s="70">
        <v>11</v>
      </c>
      <c r="C19" s="70">
        <v>11</v>
      </c>
      <c r="D19" s="70">
        <v>1</v>
      </c>
      <c r="E19" s="70">
        <v>2014</v>
      </c>
      <c r="F19" s="70" t="s">
        <v>181</v>
      </c>
      <c r="G19" s="1073" t="s">
        <v>1917</v>
      </c>
      <c r="H19" s="70" t="s">
        <v>1918</v>
      </c>
      <c r="I19" s="1066"/>
      <c r="J19" s="73">
        <v>0</v>
      </c>
      <c r="K19" s="73">
        <v>0</v>
      </c>
      <c r="L19" s="73">
        <v>0</v>
      </c>
      <c r="M19" s="73">
        <v>0</v>
      </c>
      <c r="N19" s="73">
        <v>0</v>
      </c>
      <c r="O19" s="73">
        <v>0</v>
      </c>
      <c r="P19" s="73">
        <v>0</v>
      </c>
      <c r="Q19" s="73">
        <v>0</v>
      </c>
      <c r="R19" s="73">
        <v>0</v>
      </c>
      <c r="S19" s="73">
        <v>0</v>
      </c>
      <c r="T19" s="73">
        <v>0</v>
      </c>
      <c r="U19" s="73">
        <v>0</v>
      </c>
      <c r="V19" s="73">
        <v>0</v>
      </c>
      <c r="W19" s="73">
        <v>75.698999999999998</v>
      </c>
      <c r="X19" s="73">
        <v>0</v>
      </c>
      <c r="Y19" s="73">
        <v>9.5559999999999992</v>
      </c>
      <c r="Z19" s="73">
        <v>0</v>
      </c>
      <c r="AA19" s="73">
        <v>7.06</v>
      </c>
      <c r="AB19" s="73">
        <v>0</v>
      </c>
      <c r="AC19" s="73">
        <v>0</v>
      </c>
      <c r="AD19" s="73">
        <v>0</v>
      </c>
      <c r="AE19" s="73">
        <v>0</v>
      </c>
      <c r="AF19" s="73">
        <v>2.8479999999999999</v>
      </c>
      <c r="AG19" s="73">
        <v>6.76</v>
      </c>
      <c r="AH19" s="73">
        <v>0</v>
      </c>
      <c r="AI19" s="73">
        <v>0</v>
      </c>
      <c r="AJ19" s="73">
        <v>0</v>
      </c>
      <c r="AK19" s="73">
        <v>0</v>
      </c>
      <c r="AL19" s="73">
        <v>4.96</v>
      </c>
      <c r="AM19" s="73">
        <v>0</v>
      </c>
      <c r="AN19" s="73">
        <v>8.2439999999999998</v>
      </c>
      <c r="AO19" s="73">
        <v>8.5129999999999999</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75.698999999999998</v>
      </c>
      <c r="DY19" s="73">
        <v>0</v>
      </c>
      <c r="DZ19" s="73">
        <v>9.5559999999999992</v>
      </c>
      <c r="EA19" s="73">
        <v>0</v>
      </c>
      <c r="EB19" s="73">
        <v>7.06</v>
      </c>
      <c r="EC19" s="73">
        <v>0</v>
      </c>
      <c r="ED19" s="73">
        <v>0</v>
      </c>
      <c r="EE19" s="73">
        <v>0</v>
      </c>
      <c r="EF19" s="73">
        <v>0</v>
      </c>
      <c r="EG19" s="73">
        <v>2.8479999999999999</v>
      </c>
      <c r="EH19" s="73">
        <v>6.76</v>
      </c>
      <c r="EI19" s="73">
        <v>0</v>
      </c>
      <c r="EJ19" s="73">
        <v>0</v>
      </c>
      <c r="EK19" s="73">
        <v>0</v>
      </c>
      <c r="EL19" s="73">
        <v>0</v>
      </c>
      <c r="EM19" s="73">
        <v>4.96</v>
      </c>
      <c r="EN19" s="73">
        <v>0</v>
      </c>
      <c r="EO19" s="73">
        <v>8.2439999999999998</v>
      </c>
      <c r="EP19" s="73">
        <v>8.5129999999999999</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123.64</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123.64</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2</v>
      </c>
      <c r="JK19" s="71">
        <v>0</v>
      </c>
      <c r="JL19" s="71">
        <v>2</v>
      </c>
      <c r="JM19" s="71">
        <v>0</v>
      </c>
      <c r="JN19" s="71">
        <v>1</v>
      </c>
      <c r="JO19" s="71">
        <v>0</v>
      </c>
      <c r="JP19" s="71">
        <v>0</v>
      </c>
      <c r="JQ19" s="71">
        <v>0</v>
      </c>
      <c r="JR19" s="71">
        <v>0</v>
      </c>
      <c r="JS19" s="71">
        <v>1</v>
      </c>
      <c r="JT19" s="71">
        <v>1</v>
      </c>
      <c r="JU19" s="71">
        <v>0</v>
      </c>
      <c r="JV19" s="71">
        <v>0</v>
      </c>
      <c r="JW19" s="71">
        <v>0</v>
      </c>
      <c r="JX19" s="71">
        <v>0</v>
      </c>
      <c r="JY19" s="71">
        <v>1</v>
      </c>
      <c r="JZ19" s="71">
        <v>0</v>
      </c>
      <c r="KA19" s="71">
        <v>2</v>
      </c>
      <c r="KB19" s="71">
        <v>1</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2</v>
      </c>
      <c r="NL19" s="71">
        <v>0</v>
      </c>
      <c r="NM19" s="71">
        <v>2</v>
      </c>
      <c r="NN19" s="71">
        <v>0</v>
      </c>
      <c r="NO19" s="71">
        <v>1</v>
      </c>
      <c r="NP19" s="71">
        <v>0</v>
      </c>
      <c r="NQ19" s="71">
        <v>0</v>
      </c>
      <c r="NR19" s="71">
        <v>0</v>
      </c>
      <c r="NS19" s="71">
        <v>0</v>
      </c>
      <c r="NT19" s="71">
        <v>1</v>
      </c>
      <c r="NU19" s="71">
        <v>1</v>
      </c>
      <c r="NV19" s="71">
        <v>0</v>
      </c>
      <c r="NW19" s="71">
        <v>0</v>
      </c>
      <c r="NX19" s="71">
        <v>0</v>
      </c>
      <c r="NY19" s="71">
        <v>0</v>
      </c>
      <c r="NZ19" s="71">
        <v>1</v>
      </c>
      <c r="OA19" s="71">
        <v>0</v>
      </c>
      <c r="OB19" s="71">
        <v>2</v>
      </c>
      <c r="OC19" s="71">
        <v>1</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1929</v>
      </c>
      <c r="B20" s="70">
        <v>12</v>
      </c>
      <c r="C20" s="70">
        <v>12</v>
      </c>
      <c r="D20" s="70">
        <v>1</v>
      </c>
      <c r="E20" s="70">
        <v>2015</v>
      </c>
      <c r="F20" s="70" t="s">
        <v>182</v>
      </c>
      <c r="G20" s="1073" t="s">
        <v>1917</v>
      </c>
      <c r="H20" s="70" t="s">
        <v>1918</v>
      </c>
      <c r="I20" s="1066"/>
      <c r="J20" s="73">
        <v>0</v>
      </c>
      <c r="K20" s="73">
        <v>0</v>
      </c>
      <c r="L20" s="73">
        <v>0</v>
      </c>
      <c r="M20" s="73">
        <v>0</v>
      </c>
      <c r="N20" s="73">
        <v>0</v>
      </c>
      <c r="O20" s="73">
        <v>0</v>
      </c>
      <c r="P20" s="73">
        <v>0</v>
      </c>
      <c r="Q20" s="73">
        <v>0</v>
      </c>
      <c r="R20" s="73">
        <v>0</v>
      </c>
      <c r="S20" s="73">
        <v>0</v>
      </c>
      <c r="T20" s="73">
        <v>0</v>
      </c>
      <c r="U20" s="73">
        <v>0</v>
      </c>
      <c r="V20" s="73">
        <v>0</v>
      </c>
      <c r="W20" s="73">
        <v>84.783000000000001</v>
      </c>
      <c r="X20" s="73">
        <v>0</v>
      </c>
      <c r="Y20" s="73">
        <v>8.8580000000000005</v>
      </c>
      <c r="Z20" s="73">
        <v>0</v>
      </c>
      <c r="AA20" s="73">
        <v>7.06</v>
      </c>
      <c r="AB20" s="73">
        <v>0</v>
      </c>
      <c r="AC20" s="73">
        <v>0</v>
      </c>
      <c r="AD20" s="73">
        <v>0</v>
      </c>
      <c r="AE20" s="73">
        <v>0</v>
      </c>
      <c r="AF20" s="73">
        <v>2.7970000000000002</v>
      </c>
      <c r="AG20" s="73">
        <v>7.274</v>
      </c>
      <c r="AH20" s="73">
        <v>0</v>
      </c>
      <c r="AI20" s="73">
        <v>0</v>
      </c>
      <c r="AJ20" s="73">
        <v>0</v>
      </c>
      <c r="AK20" s="73">
        <v>0</v>
      </c>
      <c r="AL20" s="73">
        <v>5.28</v>
      </c>
      <c r="AM20" s="73">
        <v>0</v>
      </c>
      <c r="AN20" s="73">
        <v>8.3930000000000007</v>
      </c>
      <c r="AO20" s="73">
        <v>8.0269999999999992</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84.783000000000001</v>
      </c>
      <c r="DY20" s="73">
        <v>0</v>
      </c>
      <c r="DZ20" s="73">
        <v>8.8580000000000005</v>
      </c>
      <c r="EA20" s="73">
        <v>0</v>
      </c>
      <c r="EB20" s="73">
        <v>7.06</v>
      </c>
      <c r="EC20" s="73">
        <v>0</v>
      </c>
      <c r="ED20" s="73">
        <v>0</v>
      </c>
      <c r="EE20" s="73">
        <v>0</v>
      </c>
      <c r="EF20" s="73">
        <v>0</v>
      </c>
      <c r="EG20" s="73">
        <v>2.7970000000000002</v>
      </c>
      <c r="EH20" s="73">
        <v>7.274</v>
      </c>
      <c r="EI20" s="73">
        <v>0</v>
      </c>
      <c r="EJ20" s="73">
        <v>0</v>
      </c>
      <c r="EK20" s="73">
        <v>0</v>
      </c>
      <c r="EL20" s="73">
        <v>0</v>
      </c>
      <c r="EM20" s="73">
        <v>5.28</v>
      </c>
      <c r="EN20" s="73">
        <v>0</v>
      </c>
      <c r="EO20" s="73">
        <v>8.3930000000000007</v>
      </c>
      <c r="EP20" s="73">
        <v>8.0269999999999992</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132.47200000000001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132.47200000000001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2</v>
      </c>
      <c r="JK20" s="71">
        <v>0</v>
      </c>
      <c r="JL20" s="71">
        <v>2</v>
      </c>
      <c r="JM20" s="71">
        <v>0</v>
      </c>
      <c r="JN20" s="71">
        <v>1</v>
      </c>
      <c r="JO20" s="71">
        <v>0</v>
      </c>
      <c r="JP20" s="71">
        <v>0</v>
      </c>
      <c r="JQ20" s="71">
        <v>0</v>
      </c>
      <c r="JR20" s="71">
        <v>0</v>
      </c>
      <c r="JS20" s="71">
        <v>1</v>
      </c>
      <c r="JT20" s="71">
        <v>1</v>
      </c>
      <c r="JU20" s="71">
        <v>0</v>
      </c>
      <c r="JV20" s="71">
        <v>0</v>
      </c>
      <c r="JW20" s="71">
        <v>0</v>
      </c>
      <c r="JX20" s="71">
        <v>0</v>
      </c>
      <c r="JY20" s="71">
        <v>1</v>
      </c>
      <c r="JZ20" s="71">
        <v>0</v>
      </c>
      <c r="KA20" s="71">
        <v>2</v>
      </c>
      <c r="KB20" s="71">
        <v>1</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2</v>
      </c>
      <c r="NL20" s="71">
        <v>0</v>
      </c>
      <c r="NM20" s="71">
        <v>2</v>
      </c>
      <c r="NN20" s="71">
        <v>0</v>
      </c>
      <c r="NO20" s="71">
        <v>1</v>
      </c>
      <c r="NP20" s="71">
        <v>0</v>
      </c>
      <c r="NQ20" s="71">
        <v>0</v>
      </c>
      <c r="NR20" s="71">
        <v>0</v>
      </c>
      <c r="NS20" s="71">
        <v>0</v>
      </c>
      <c r="NT20" s="71">
        <v>1</v>
      </c>
      <c r="NU20" s="71">
        <v>1</v>
      </c>
      <c r="NV20" s="71">
        <v>0</v>
      </c>
      <c r="NW20" s="71">
        <v>0</v>
      </c>
      <c r="NX20" s="71">
        <v>0</v>
      </c>
      <c r="NY20" s="71">
        <v>0</v>
      </c>
      <c r="NZ20" s="71">
        <v>1</v>
      </c>
      <c r="OA20" s="71">
        <v>0</v>
      </c>
      <c r="OB20" s="71">
        <v>2</v>
      </c>
      <c r="OC20" s="71">
        <v>1</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1930</v>
      </c>
      <c r="B21" s="70">
        <v>13</v>
      </c>
      <c r="C21" s="70">
        <v>13</v>
      </c>
      <c r="D21" s="70">
        <v>1</v>
      </c>
      <c r="E21" s="70">
        <v>2016</v>
      </c>
      <c r="F21" s="70" t="s">
        <v>155</v>
      </c>
      <c r="G21" s="1073" t="s">
        <v>1917</v>
      </c>
      <c r="H21" s="70" t="s">
        <v>1918</v>
      </c>
      <c r="I21" s="1066"/>
      <c r="J21" s="73">
        <v>0</v>
      </c>
      <c r="K21" s="73">
        <v>0</v>
      </c>
      <c r="L21" s="73">
        <v>0</v>
      </c>
      <c r="M21" s="73">
        <v>0</v>
      </c>
      <c r="N21" s="73">
        <v>0</v>
      </c>
      <c r="O21" s="73">
        <v>0</v>
      </c>
      <c r="P21" s="73">
        <v>0</v>
      </c>
      <c r="Q21" s="73">
        <v>0</v>
      </c>
      <c r="R21" s="73">
        <v>0</v>
      </c>
      <c r="S21" s="73">
        <v>0</v>
      </c>
      <c r="T21" s="73">
        <v>0</v>
      </c>
      <c r="U21" s="73">
        <v>0</v>
      </c>
      <c r="V21" s="73">
        <v>0</v>
      </c>
      <c r="W21" s="73">
        <v>87.313000000000002</v>
      </c>
      <c r="X21" s="73">
        <v>0</v>
      </c>
      <c r="Y21" s="73">
        <v>8.9830000000000005</v>
      </c>
      <c r="Z21" s="73">
        <v>0</v>
      </c>
      <c r="AA21" s="73">
        <v>6.8650000000000002</v>
      </c>
      <c r="AB21" s="73">
        <v>0</v>
      </c>
      <c r="AC21" s="73">
        <v>0</v>
      </c>
      <c r="AD21" s="73">
        <v>0</v>
      </c>
      <c r="AE21" s="73">
        <v>0</v>
      </c>
      <c r="AF21" s="73">
        <v>2.7130000000000001</v>
      </c>
      <c r="AG21" s="73">
        <v>6.4279999999999999</v>
      </c>
      <c r="AH21" s="73">
        <v>0</v>
      </c>
      <c r="AI21" s="73">
        <v>0</v>
      </c>
      <c r="AJ21" s="73">
        <v>0</v>
      </c>
      <c r="AK21" s="73">
        <v>0</v>
      </c>
      <c r="AL21" s="73">
        <v>5.3940000000000001</v>
      </c>
      <c r="AM21" s="73">
        <v>0</v>
      </c>
      <c r="AN21" s="73">
        <v>8.7609999999999992</v>
      </c>
      <c r="AO21" s="73">
        <v>8.3230000000000004</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87.313000000000002</v>
      </c>
      <c r="DY21" s="73">
        <v>0</v>
      </c>
      <c r="DZ21" s="73">
        <v>8.9830000000000005</v>
      </c>
      <c r="EA21" s="73">
        <v>0</v>
      </c>
      <c r="EB21" s="73">
        <v>6.8650000000000002</v>
      </c>
      <c r="EC21" s="73">
        <v>0</v>
      </c>
      <c r="ED21" s="73">
        <v>0</v>
      </c>
      <c r="EE21" s="73">
        <v>0</v>
      </c>
      <c r="EF21" s="73">
        <v>0</v>
      </c>
      <c r="EG21" s="73">
        <v>2.7130000000000001</v>
      </c>
      <c r="EH21" s="73">
        <v>6.4279999999999999</v>
      </c>
      <c r="EI21" s="73">
        <v>0</v>
      </c>
      <c r="EJ21" s="73">
        <v>0</v>
      </c>
      <c r="EK21" s="73">
        <v>0</v>
      </c>
      <c r="EL21" s="73">
        <v>0</v>
      </c>
      <c r="EM21" s="73">
        <v>5.3940000000000001</v>
      </c>
      <c r="EN21" s="73">
        <v>0</v>
      </c>
      <c r="EO21" s="73">
        <v>8.7609999999999992</v>
      </c>
      <c r="EP21" s="73">
        <v>8.3230000000000004</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134.78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134.78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2</v>
      </c>
      <c r="JK21" s="71">
        <v>0</v>
      </c>
      <c r="JL21" s="71">
        <v>2</v>
      </c>
      <c r="JM21" s="71">
        <v>0</v>
      </c>
      <c r="JN21" s="71">
        <v>1</v>
      </c>
      <c r="JO21" s="71">
        <v>0</v>
      </c>
      <c r="JP21" s="71">
        <v>0</v>
      </c>
      <c r="JQ21" s="71">
        <v>0</v>
      </c>
      <c r="JR21" s="71">
        <v>0</v>
      </c>
      <c r="JS21" s="71">
        <v>1</v>
      </c>
      <c r="JT21" s="71">
        <v>1</v>
      </c>
      <c r="JU21" s="71">
        <v>0</v>
      </c>
      <c r="JV21" s="71">
        <v>0</v>
      </c>
      <c r="JW21" s="71">
        <v>0</v>
      </c>
      <c r="JX21" s="71">
        <v>0</v>
      </c>
      <c r="JY21" s="71">
        <v>1</v>
      </c>
      <c r="JZ21" s="71">
        <v>0</v>
      </c>
      <c r="KA21" s="71">
        <v>2</v>
      </c>
      <c r="KB21" s="71">
        <v>1</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2</v>
      </c>
      <c r="NL21" s="71">
        <v>0</v>
      </c>
      <c r="NM21" s="71">
        <v>2</v>
      </c>
      <c r="NN21" s="71">
        <v>0</v>
      </c>
      <c r="NO21" s="71">
        <v>1</v>
      </c>
      <c r="NP21" s="71">
        <v>0</v>
      </c>
      <c r="NQ21" s="71">
        <v>0</v>
      </c>
      <c r="NR21" s="71">
        <v>0</v>
      </c>
      <c r="NS21" s="71">
        <v>0</v>
      </c>
      <c r="NT21" s="71">
        <v>1</v>
      </c>
      <c r="NU21" s="71">
        <v>1</v>
      </c>
      <c r="NV21" s="71">
        <v>0</v>
      </c>
      <c r="NW21" s="71">
        <v>0</v>
      </c>
      <c r="NX21" s="71">
        <v>0</v>
      </c>
      <c r="NY21" s="71">
        <v>0</v>
      </c>
      <c r="NZ21" s="71">
        <v>1</v>
      </c>
      <c r="OA21" s="71">
        <v>0</v>
      </c>
      <c r="OB21" s="71">
        <v>2</v>
      </c>
      <c r="OC21" s="71">
        <v>1</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1931</v>
      </c>
      <c r="B22" s="70">
        <v>14</v>
      </c>
      <c r="C22" s="70">
        <v>14</v>
      </c>
      <c r="D22" s="70">
        <v>1</v>
      </c>
      <c r="E22" s="70">
        <v>2017</v>
      </c>
      <c r="F22" s="70" t="s">
        <v>156</v>
      </c>
      <c r="G22" s="1073" t="s">
        <v>1917</v>
      </c>
      <c r="H22" s="70" t="s">
        <v>1918</v>
      </c>
      <c r="I22" s="1066"/>
      <c r="J22" s="73">
        <v>0</v>
      </c>
      <c r="K22" s="73">
        <v>0</v>
      </c>
      <c r="L22" s="73">
        <v>0</v>
      </c>
      <c r="M22" s="73">
        <v>0</v>
      </c>
      <c r="N22" s="73">
        <v>0</v>
      </c>
      <c r="O22" s="73">
        <v>0</v>
      </c>
      <c r="P22" s="73">
        <v>0</v>
      </c>
      <c r="Q22" s="73">
        <v>0</v>
      </c>
      <c r="R22" s="73">
        <v>0</v>
      </c>
      <c r="S22" s="73">
        <v>0</v>
      </c>
      <c r="T22" s="73">
        <v>0</v>
      </c>
      <c r="U22" s="73">
        <v>0</v>
      </c>
      <c r="V22" s="73">
        <v>0</v>
      </c>
      <c r="W22" s="73">
        <v>79.468000000000004</v>
      </c>
      <c r="X22" s="73">
        <v>0</v>
      </c>
      <c r="Y22" s="73">
        <v>9.8970000000000002</v>
      </c>
      <c r="Z22" s="73">
        <v>0</v>
      </c>
      <c r="AA22" s="73">
        <v>6.74</v>
      </c>
      <c r="AB22" s="73">
        <v>0</v>
      </c>
      <c r="AC22" s="73">
        <v>0</v>
      </c>
      <c r="AD22" s="73">
        <v>0</v>
      </c>
      <c r="AE22" s="73">
        <v>0</v>
      </c>
      <c r="AF22" s="73">
        <v>3.1509999999999998</v>
      </c>
      <c r="AG22" s="73">
        <v>6.6829999999999998</v>
      </c>
      <c r="AH22" s="73">
        <v>0</v>
      </c>
      <c r="AI22" s="73">
        <v>0</v>
      </c>
      <c r="AJ22" s="73">
        <v>0</v>
      </c>
      <c r="AK22" s="73">
        <v>0</v>
      </c>
      <c r="AL22" s="73">
        <v>5.6479999999999997</v>
      </c>
      <c r="AM22" s="73">
        <v>0</v>
      </c>
      <c r="AN22" s="73">
        <v>8.6720000000000006</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79.468000000000004</v>
      </c>
      <c r="DY22" s="73">
        <v>0</v>
      </c>
      <c r="DZ22" s="73">
        <v>9.8970000000000002</v>
      </c>
      <c r="EA22" s="73">
        <v>0</v>
      </c>
      <c r="EB22" s="73">
        <v>6.74</v>
      </c>
      <c r="EC22" s="73">
        <v>0</v>
      </c>
      <c r="ED22" s="73">
        <v>0</v>
      </c>
      <c r="EE22" s="73">
        <v>0</v>
      </c>
      <c r="EF22" s="73">
        <v>0</v>
      </c>
      <c r="EG22" s="73">
        <v>3.1509999999999998</v>
      </c>
      <c r="EH22" s="73">
        <v>6.6829999999999998</v>
      </c>
      <c r="EI22" s="73">
        <v>0</v>
      </c>
      <c r="EJ22" s="73">
        <v>0</v>
      </c>
      <c r="EK22" s="73">
        <v>0</v>
      </c>
      <c r="EL22" s="73">
        <v>0</v>
      </c>
      <c r="EM22" s="73">
        <v>5.6479999999999997</v>
      </c>
      <c r="EN22" s="73">
        <v>0</v>
      </c>
      <c r="EO22" s="73">
        <v>8.6720000000000006</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120.259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120.259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2</v>
      </c>
      <c r="JK22" s="71">
        <v>0</v>
      </c>
      <c r="JL22" s="71">
        <v>2</v>
      </c>
      <c r="JM22" s="71">
        <v>0</v>
      </c>
      <c r="JN22" s="71">
        <v>1</v>
      </c>
      <c r="JO22" s="71">
        <v>0</v>
      </c>
      <c r="JP22" s="71">
        <v>0</v>
      </c>
      <c r="JQ22" s="71">
        <v>0</v>
      </c>
      <c r="JR22" s="71">
        <v>0</v>
      </c>
      <c r="JS22" s="71">
        <v>1</v>
      </c>
      <c r="JT22" s="71">
        <v>1</v>
      </c>
      <c r="JU22" s="71">
        <v>0</v>
      </c>
      <c r="JV22" s="71">
        <v>0</v>
      </c>
      <c r="JW22" s="71">
        <v>0</v>
      </c>
      <c r="JX22" s="71">
        <v>0</v>
      </c>
      <c r="JY22" s="71">
        <v>1</v>
      </c>
      <c r="JZ22" s="71">
        <v>0</v>
      </c>
      <c r="KA22" s="71">
        <v>2</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2</v>
      </c>
      <c r="NL22" s="71">
        <v>0</v>
      </c>
      <c r="NM22" s="71">
        <v>2</v>
      </c>
      <c r="NN22" s="71">
        <v>0</v>
      </c>
      <c r="NO22" s="71">
        <v>1</v>
      </c>
      <c r="NP22" s="71">
        <v>0</v>
      </c>
      <c r="NQ22" s="71">
        <v>0</v>
      </c>
      <c r="NR22" s="71">
        <v>0</v>
      </c>
      <c r="NS22" s="71">
        <v>0</v>
      </c>
      <c r="NT22" s="71">
        <v>1</v>
      </c>
      <c r="NU22" s="71">
        <v>1</v>
      </c>
      <c r="NV22" s="71">
        <v>0</v>
      </c>
      <c r="NW22" s="71">
        <v>0</v>
      </c>
      <c r="NX22" s="71">
        <v>0</v>
      </c>
      <c r="NY22" s="71">
        <v>0</v>
      </c>
      <c r="NZ22" s="71">
        <v>1</v>
      </c>
      <c r="OA22" s="71">
        <v>0</v>
      </c>
      <c r="OB22" s="71">
        <v>2</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1932</v>
      </c>
      <c r="B23" s="70">
        <v>15</v>
      </c>
      <c r="C23" s="70">
        <v>15</v>
      </c>
      <c r="D23" s="70">
        <v>1</v>
      </c>
      <c r="E23" s="70">
        <v>2018</v>
      </c>
      <c r="F23" s="70" t="s">
        <v>183</v>
      </c>
      <c r="G23" s="1073" t="s">
        <v>1917</v>
      </c>
      <c r="H23" s="70" t="s">
        <v>1918</v>
      </c>
      <c r="I23" s="1066"/>
      <c r="J23" s="73">
        <v>0</v>
      </c>
      <c r="K23" s="73">
        <v>0</v>
      </c>
      <c r="L23" s="73">
        <v>0</v>
      </c>
      <c r="M23" s="73">
        <v>0</v>
      </c>
      <c r="N23" s="73">
        <v>0</v>
      </c>
      <c r="O23" s="73">
        <v>0</v>
      </c>
      <c r="P23" s="73">
        <v>0</v>
      </c>
      <c r="Q23" s="73">
        <v>0</v>
      </c>
      <c r="R23" s="73">
        <v>0</v>
      </c>
      <c r="S23" s="73">
        <v>0</v>
      </c>
      <c r="T23" s="73">
        <v>0</v>
      </c>
      <c r="U23" s="73">
        <v>0</v>
      </c>
      <c r="V23" s="73">
        <v>0</v>
      </c>
      <c r="W23" s="73">
        <v>57.368000000000002</v>
      </c>
      <c r="X23" s="73">
        <v>0</v>
      </c>
      <c r="Y23" s="73">
        <v>9.4459999999999997</v>
      </c>
      <c r="Z23" s="73">
        <v>0</v>
      </c>
      <c r="AA23" s="73">
        <v>5.3819999999999997</v>
      </c>
      <c r="AB23" s="73">
        <v>0</v>
      </c>
      <c r="AC23" s="73">
        <v>0</v>
      </c>
      <c r="AD23" s="73">
        <v>0</v>
      </c>
      <c r="AE23" s="73">
        <v>0</v>
      </c>
      <c r="AF23" s="73">
        <v>2.798</v>
      </c>
      <c r="AG23" s="73">
        <v>6.1760000000000002</v>
      </c>
      <c r="AH23" s="73">
        <v>0</v>
      </c>
      <c r="AI23" s="73">
        <v>0</v>
      </c>
      <c r="AJ23" s="73">
        <v>0</v>
      </c>
      <c r="AK23" s="73">
        <v>0</v>
      </c>
      <c r="AL23" s="73">
        <v>5.0919999999999996</v>
      </c>
      <c r="AM23" s="73">
        <v>0</v>
      </c>
      <c r="AN23" s="73">
        <v>7.6029999999999998</v>
      </c>
      <c r="AO23" s="73">
        <v>7.6319999999999997</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57.368000000000002</v>
      </c>
      <c r="DY23" s="73">
        <v>0</v>
      </c>
      <c r="DZ23" s="73">
        <v>9.4459999999999997</v>
      </c>
      <c r="EA23" s="73">
        <v>0</v>
      </c>
      <c r="EB23" s="73">
        <v>5.3819999999999997</v>
      </c>
      <c r="EC23" s="73">
        <v>0</v>
      </c>
      <c r="ED23" s="73">
        <v>0</v>
      </c>
      <c r="EE23" s="73">
        <v>0</v>
      </c>
      <c r="EF23" s="73">
        <v>0</v>
      </c>
      <c r="EG23" s="73">
        <v>2.798</v>
      </c>
      <c r="EH23" s="73">
        <v>6.1760000000000002</v>
      </c>
      <c r="EI23" s="73">
        <v>0</v>
      </c>
      <c r="EJ23" s="73">
        <v>0</v>
      </c>
      <c r="EK23" s="73">
        <v>0</v>
      </c>
      <c r="EL23" s="73">
        <v>0</v>
      </c>
      <c r="EM23" s="73">
        <v>5.0919999999999996</v>
      </c>
      <c r="EN23" s="73">
        <v>0</v>
      </c>
      <c r="EO23" s="73">
        <v>7.6029999999999998</v>
      </c>
      <c r="EP23" s="73">
        <v>7.6319999999999997</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101.497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101.497</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2</v>
      </c>
      <c r="JK23" s="71">
        <v>0</v>
      </c>
      <c r="JL23" s="71">
        <v>2</v>
      </c>
      <c r="JM23" s="71">
        <v>0</v>
      </c>
      <c r="JN23" s="71">
        <v>1</v>
      </c>
      <c r="JO23" s="71">
        <v>0</v>
      </c>
      <c r="JP23" s="71">
        <v>0</v>
      </c>
      <c r="JQ23" s="71">
        <v>0</v>
      </c>
      <c r="JR23" s="71">
        <v>0</v>
      </c>
      <c r="JS23" s="71">
        <v>1</v>
      </c>
      <c r="JT23" s="71">
        <v>1</v>
      </c>
      <c r="JU23" s="71">
        <v>0</v>
      </c>
      <c r="JV23" s="71">
        <v>0</v>
      </c>
      <c r="JW23" s="71">
        <v>0</v>
      </c>
      <c r="JX23" s="71">
        <v>0</v>
      </c>
      <c r="JY23" s="71">
        <v>1</v>
      </c>
      <c r="JZ23" s="71">
        <v>0</v>
      </c>
      <c r="KA23" s="71">
        <v>2</v>
      </c>
      <c r="KB23" s="71">
        <v>1</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2</v>
      </c>
      <c r="NL23" s="71">
        <v>0</v>
      </c>
      <c r="NM23" s="71">
        <v>2</v>
      </c>
      <c r="NN23" s="71">
        <v>0</v>
      </c>
      <c r="NO23" s="71">
        <v>1</v>
      </c>
      <c r="NP23" s="71">
        <v>0</v>
      </c>
      <c r="NQ23" s="71">
        <v>0</v>
      </c>
      <c r="NR23" s="71">
        <v>0</v>
      </c>
      <c r="NS23" s="71">
        <v>0</v>
      </c>
      <c r="NT23" s="71">
        <v>1</v>
      </c>
      <c r="NU23" s="71">
        <v>1</v>
      </c>
      <c r="NV23" s="71">
        <v>0</v>
      </c>
      <c r="NW23" s="71">
        <v>0</v>
      </c>
      <c r="NX23" s="71">
        <v>0</v>
      </c>
      <c r="NY23" s="71">
        <v>0</v>
      </c>
      <c r="NZ23" s="71">
        <v>1</v>
      </c>
      <c r="OA23" s="71">
        <v>0</v>
      </c>
      <c r="OB23" s="71">
        <v>2</v>
      </c>
      <c r="OC23" s="71">
        <v>1</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1933</v>
      </c>
      <c r="B24" s="70">
        <v>16</v>
      </c>
      <c r="C24" s="70">
        <v>16</v>
      </c>
      <c r="D24" s="70">
        <v>1</v>
      </c>
      <c r="E24" s="70">
        <v>2019</v>
      </c>
      <c r="F24" s="70" t="s">
        <v>158</v>
      </c>
      <c r="G24" s="1073" t="s">
        <v>1917</v>
      </c>
      <c r="H24" s="70" t="s">
        <v>1918</v>
      </c>
      <c r="I24" s="1066"/>
      <c r="J24" s="73">
        <v>0</v>
      </c>
      <c r="K24" s="73">
        <v>0</v>
      </c>
      <c r="L24" s="73">
        <v>0</v>
      </c>
      <c r="M24" s="73">
        <v>0</v>
      </c>
      <c r="N24" s="73">
        <v>0</v>
      </c>
      <c r="O24" s="73">
        <v>0</v>
      </c>
      <c r="P24" s="73">
        <v>0</v>
      </c>
      <c r="Q24" s="73">
        <v>0</v>
      </c>
      <c r="R24" s="73">
        <v>0</v>
      </c>
      <c r="S24" s="73">
        <v>0</v>
      </c>
      <c r="T24" s="73">
        <v>0</v>
      </c>
      <c r="U24" s="73">
        <v>0</v>
      </c>
      <c r="V24" s="73">
        <v>0</v>
      </c>
      <c r="W24" s="73">
        <v>58.78</v>
      </c>
      <c r="X24" s="73">
        <v>0</v>
      </c>
      <c r="Y24" s="73">
        <v>8.15</v>
      </c>
      <c r="Z24" s="73">
        <v>0</v>
      </c>
      <c r="AA24" s="73">
        <v>5.1059999999999999</v>
      </c>
      <c r="AB24" s="73">
        <v>0</v>
      </c>
      <c r="AC24" s="73">
        <v>0</v>
      </c>
      <c r="AD24" s="73">
        <v>0</v>
      </c>
      <c r="AE24" s="73">
        <v>0</v>
      </c>
      <c r="AF24" s="73">
        <v>2.1480000000000001</v>
      </c>
      <c r="AG24" s="73">
        <v>5.5519999999999996</v>
      </c>
      <c r="AH24" s="73">
        <v>0</v>
      </c>
      <c r="AI24" s="73">
        <v>0</v>
      </c>
      <c r="AJ24" s="73">
        <v>0</v>
      </c>
      <c r="AK24" s="73">
        <v>0</v>
      </c>
      <c r="AL24" s="73">
        <v>4.2460000000000004</v>
      </c>
      <c r="AM24" s="73">
        <v>0</v>
      </c>
      <c r="AN24" s="73">
        <v>5.0579999999999998</v>
      </c>
      <c r="AO24" s="73">
        <v>6.8289999999999997</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58.78</v>
      </c>
      <c r="DY24" s="73">
        <v>0</v>
      </c>
      <c r="DZ24" s="73">
        <v>8.15</v>
      </c>
      <c r="EA24" s="73">
        <v>0</v>
      </c>
      <c r="EB24" s="73">
        <v>5.1059999999999999</v>
      </c>
      <c r="EC24" s="73">
        <v>0</v>
      </c>
      <c r="ED24" s="73">
        <v>0</v>
      </c>
      <c r="EE24" s="73">
        <v>0</v>
      </c>
      <c r="EF24" s="73">
        <v>0</v>
      </c>
      <c r="EG24" s="73">
        <v>2.1480000000000001</v>
      </c>
      <c r="EH24" s="73">
        <v>5.5519999999999996</v>
      </c>
      <c r="EI24" s="73">
        <v>0</v>
      </c>
      <c r="EJ24" s="73">
        <v>0</v>
      </c>
      <c r="EK24" s="73">
        <v>0</v>
      </c>
      <c r="EL24" s="73">
        <v>0</v>
      </c>
      <c r="EM24" s="73">
        <v>4.2460000000000004</v>
      </c>
      <c r="EN24" s="73">
        <v>0</v>
      </c>
      <c r="EO24" s="73">
        <v>5.0579999999999998</v>
      </c>
      <c r="EP24" s="73">
        <v>6.8289999999999997</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95.869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95.869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2</v>
      </c>
      <c r="JK24" s="71">
        <v>0</v>
      </c>
      <c r="JL24" s="71">
        <v>2</v>
      </c>
      <c r="JM24" s="71">
        <v>0</v>
      </c>
      <c r="JN24" s="71">
        <v>1</v>
      </c>
      <c r="JO24" s="71">
        <v>0</v>
      </c>
      <c r="JP24" s="71">
        <v>0</v>
      </c>
      <c r="JQ24" s="71">
        <v>0</v>
      </c>
      <c r="JR24" s="71">
        <v>0</v>
      </c>
      <c r="JS24" s="71">
        <v>1</v>
      </c>
      <c r="JT24" s="71">
        <v>1</v>
      </c>
      <c r="JU24" s="71">
        <v>0</v>
      </c>
      <c r="JV24" s="71">
        <v>0</v>
      </c>
      <c r="JW24" s="71">
        <v>0</v>
      </c>
      <c r="JX24" s="71">
        <v>0</v>
      </c>
      <c r="JY24" s="71">
        <v>1</v>
      </c>
      <c r="JZ24" s="71">
        <v>0</v>
      </c>
      <c r="KA24" s="71">
        <v>2</v>
      </c>
      <c r="KB24" s="71">
        <v>1</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2</v>
      </c>
      <c r="NL24" s="71">
        <v>0</v>
      </c>
      <c r="NM24" s="71">
        <v>2</v>
      </c>
      <c r="NN24" s="71">
        <v>0</v>
      </c>
      <c r="NO24" s="71">
        <v>1</v>
      </c>
      <c r="NP24" s="71">
        <v>0</v>
      </c>
      <c r="NQ24" s="71">
        <v>0</v>
      </c>
      <c r="NR24" s="71">
        <v>0</v>
      </c>
      <c r="NS24" s="71">
        <v>0</v>
      </c>
      <c r="NT24" s="71">
        <v>1</v>
      </c>
      <c r="NU24" s="71">
        <v>1</v>
      </c>
      <c r="NV24" s="71">
        <v>0</v>
      </c>
      <c r="NW24" s="71">
        <v>0</v>
      </c>
      <c r="NX24" s="71">
        <v>0</v>
      </c>
      <c r="NY24" s="71">
        <v>0</v>
      </c>
      <c r="NZ24" s="71">
        <v>1</v>
      </c>
      <c r="OA24" s="71">
        <v>0</v>
      </c>
      <c r="OB24" s="71">
        <v>2</v>
      </c>
      <c r="OC24" s="71">
        <v>1</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1934</v>
      </c>
      <c r="B25" s="70">
        <v>17</v>
      </c>
      <c r="C25" s="70">
        <v>17</v>
      </c>
      <c r="D25" s="70">
        <v>1</v>
      </c>
      <c r="E25" s="70">
        <v>2020</v>
      </c>
      <c r="F25" s="70" t="s">
        <v>159</v>
      </c>
      <c r="G25" s="1073" t="s">
        <v>1917</v>
      </c>
      <c r="H25" s="70" t="s">
        <v>1918</v>
      </c>
      <c r="I25" s="1066"/>
      <c r="J25" s="73">
        <v>0</v>
      </c>
      <c r="K25" s="73">
        <v>0</v>
      </c>
      <c r="L25" s="73">
        <v>0</v>
      </c>
      <c r="M25" s="73">
        <v>0</v>
      </c>
      <c r="N25" s="73">
        <v>0</v>
      </c>
      <c r="O25" s="73">
        <v>0</v>
      </c>
      <c r="P25" s="73">
        <v>0</v>
      </c>
      <c r="Q25" s="73">
        <v>0</v>
      </c>
      <c r="R25" s="73">
        <v>0</v>
      </c>
      <c r="S25" s="73">
        <v>0</v>
      </c>
      <c r="T25" s="73">
        <v>0</v>
      </c>
      <c r="U25" s="73">
        <v>0</v>
      </c>
      <c r="V25" s="73">
        <v>0</v>
      </c>
      <c r="W25" s="73">
        <v>55.344000000000001</v>
      </c>
      <c r="X25" s="73">
        <v>0</v>
      </c>
      <c r="Y25" s="73">
        <v>7.8319999999999999</v>
      </c>
      <c r="Z25" s="73">
        <v>0</v>
      </c>
      <c r="AA25" s="73">
        <v>4.2679999999999998</v>
      </c>
      <c r="AB25" s="73">
        <v>0</v>
      </c>
      <c r="AC25" s="73">
        <v>0</v>
      </c>
      <c r="AD25" s="73">
        <v>0</v>
      </c>
      <c r="AE25" s="73">
        <v>0</v>
      </c>
      <c r="AF25" s="73">
        <v>2.105</v>
      </c>
      <c r="AG25" s="73">
        <v>5.1219999999999999</v>
      </c>
      <c r="AH25" s="73">
        <v>0</v>
      </c>
      <c r="AI25" s="73">
        <v>0</v>
      </c>
      <c r="AJ25" s="73">
        <v>0</v>
      </c>
      <c r="AK25" s="73">
        <v>0</v>
      </c>
      <c r="AL25" s="73">
        <v>4.0309999999999997</v>
      </c>
      <c r="AM25" s="73">
        <v>0</v>
      </c>
      <c r="AN25" s="73">
        <v>4.524</v>
      </c>
      <c r="AO25" s="73">
        <v>6.3070000000000004</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3.35</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55.344000000000001</v>
      </c>
      <c r="DY25" s="73">
        <v>0</v>
      </c>
      <c r="DZ25" s="73">
        <v>7.8319999999999999</v>
      </c>
      <c r="EA25" s="73">
        <v>0</v>
      </c>
      <c r="EB25" s="73">
        <v>4.2679999999999998</v>
      </c>
      <c r="EC25" s="73">
        <v>0</v>
      </c>
      <c r="ED25" s="73">
        <v>0</v>
      </c>
      <c r="EE25" s="73">
        <v>0</v>
      </c>
      <c r="EF25" s="73">
        <v>0</v>
      </c>
      <c r="EG25" s="73">
        <v>2.105</v>
      </c>
      <c r="EH25" s="73">
        <v>5.1219999999999999</v>
      </c>
      <c r="EI25" s="73">
        <v>0</v>
      </c>
      <c r="EJ25" s="73">
        <v>0</v>
      </c>
      <c r="EK25" s="73">
        <v>0</v>
      </c>
      <c r="EL25" s="73">
        <v>0</v>
      </c>
      <c r="EM25" s="73">
        <v>4.0309999999999997</v>
      </c>
      <c r="EN25" s="73">
        <v>0</v>
      </c>
      <c r="EO25" s="73">
        <v>4.524</v>
      </c>
      <c r="EP25" s="73">
        <v>6.3070000000000004</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3.35</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89.533000000000001</v>
      </c>
      <c r="HL25" s="73">
        <v>0</v>
      </c>
      <c r="HM25" s="73">
        <v>0</v>
      </c>
      <c r="HN25" s="73">
        <v>0</v>
      </c>
      <c r="HO25" s="73">
        <v>0</v>
      </c>
      <c r="HP25" s="73">
        <v>0</v>
      </c>
      <c r="HQ25" s="73">
        <v>0</v>
      </c>
      <c r="HR25" s="73">
        <v>0</v>
      </c>
      <c r="HS25" s="73">
        <v>0</v>
      </c>
      <c r="HT25" s="73">
        <v>0</v>
      </c>
      <c r="HU25" s="73">
        <v>0</v>
      </c>
      <c r="HV25" s="73">
        <v>3.35</v>
      </c>
      <c r="HW25" s="73">
        <v>0</v>
      </c>
      <c r="HX25" s="73">
        <v>0</v>
      </c>
      <c r="HY25" s="73">
        <v>0</v>
      </c>
      <c r="HZ25" s="73">
        <v>0</v>
      </c>
      <c r="IA25" s="73">
        <v>0</v>
      </c>
      <c r="IB25" s="73">
        <v>0</v>
      </c>
      <c r="IC25" s="73">
        <v>0</v>
      </c>
      <c r="ID25" s="73">
        <v>0</v>
      </c>
      <c r="IE25" s="73">
        <v>0</v>
      </c>
      <c r="IF25" s="73">
        <v>89.533000000000001</v>
      </c>
      <c r="IG25" s="73">
        <v>0</v>
      </c>
      <c r="IH25" s="73">
        <v>0</v>
      </c>
      <c r="II25" s="73">
        <v>0</v>
      </c>
      <c r="IJ25" s="73">
        <v>0</v>
      </c>
      <c r="IK25" s="73">
        <v>0</v>
      </c>
      <c r="IL25" s="73">
        <v>0</v>
      </c>
      <c r="IM25" s="73">
        <v>0</v>
      </c>
      <c r="IN25" s="73">
        <v>0</v>
      </c>
      <c r="IO25" s="73">
        <v>0</v>
      </c>
      <c r="IP25" s="73">
        <v>0</v>
      </c>
      <c r="IQ25" s="73">
        <v>3.35</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1</v>
      </c>
      <c r="JK25" s="71">
        <v>0</v>
      </c>
      <c r="JL25" s="71">
        <v>2</v>
      </c>
      <c r="JM25" s="71">
        <v>0</v>
      </c>
      <c r="JN25" s="71">
        <v>1</v>
      </c>
      <c r="JO25" s="71">
        <v>0</v>
      </c>
      <c r="JP25" s="71">
        <v>0</v>
      </c>
      <c r="JQ25" s="71">
        <v>0</v>
      </c>
      <c r="JR25" s="71">
        <v>0</v>
      </c>
      <c r="JS25" s="71">
        <v>1</v>
      </c>
      <c r="JT25" s="71">
        <v>1</v>
      </c>
      <c r="JU25" s="71">
        <v>0</v>
      </c>
      <c r="JV25" s="71">
        <v>0</v>
      </c>
      <c r="JW25" s="71">
        <v>0</v>
      </c>
      <c r="JX25" s="71">
        <v>0</v>
      </c>
      <c r="JY25" s="71">
        <v>1</v>
      </c>
      <c r="JZ25" s="71">
        <v>0</v>
      </c>
      <c r="KA25" s="71">
        <v>2</v>
      </c>
      <c r="KB25" s="71">
        <v>1</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1</v>
      </c>
      <c r="NL25" s="71">
        <v>0</v>
      </c>
      <c r="NM25" s="71">
        <v>2</v>
      </c>
      <c r="NN25" s="71">
        <v>0</v>
      </c>
      <c r="NO25" s="71">
        <v>1</v>
      </c>
      <c r="NP25" s="71">
        <v>0</v>
      </c>
      <c r="NQ25" s="71">
        <v>0</v>
      </c>
      <c r="NR25" s="71">
        <v>0</v>
      </c>
      <c r="NS25" s="71">
        <v>0</v>
      </c>
      <c r="NT25" s="71">
        <v>1</v>
      </c>
      <c r="NU25" s="71">
        <v>1</v>
      </c>
      <c r="NV25" s="71">
        <v>0</v>
      </c>
      <c r="NW25" s="71">
        <v>0</v>
      </c>
      <c r="NX25" s="71">
        <v>0</v>
      </c>
      <c r="NY25" s="71">
        <v>0</v>
      </c>
      <c r="NZ25" s="71">
        <v>1</v>
      </c>
      <c r="OA25" s="71">
        <v>0</v>
      </c>
      <c r="OB25" s="71">
        <v>2</v>
      </c>
      <c r="OC25" s="71">
        <v>1</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10</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10</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1935</v>
      </c>
      <c r="B26" s="70">
        <v>18</v>
      </c>
      <c r="C26" s="70">
        <v>18</v>
      </c>
      <c r="D26" s="70">
        <v>1</v>
      </c>
      <c r="E26" s="70">
        <v>2021</v>
      </c>
      <c r="F26" s="70" t="s">
        <v>160</v>
      </c>
      <c r="G26" s="1073" t="s">
        <v>1917</v>
      </c>
      <c r="H26" s="70" t="s">
        <v>1918</v>
      </c>
      <c r="I26" s="1066"/>
      <c r="J26" s="73">
        <v>0</v>
      </c>
      <c r="K26" s="73">
        <v>0</v>
      </c>
      <c r="L26" s="73">
        <v>0</v>
      </c>
      <c r="M26" s="73">
        <v>0</v>
      </c>
      <c r="N26" s="73">
        <v>0</v>
      </c>
      <c r="O26" s="73">
        <v>0</v>
      </c>
      <c r="P26" s="73">
        <v>0</v>
      </c>
      <c r="Q26" s="73">
        <v>0</v>
      </c>
      <c r="R26" s="73">
        <v>0</v>
      </c>
      <c r="S26" s="73">
        <v>0</v>
      </c>
      <c r="T26" s="73">
        <v>0</v>
      </c>
      <c r="U26" s="73">
        <v>0</v>
      </c>
      <c r="V26" s="73">
        <v>0</v>
      </c>
      <c r="W26" s="73">
        <v>56.343000000000004</v>
      </c>
      <c r="X26" s="73">
        <v>0</v>
      </c>
      <c r="Y26" s="73">
        <v>8.5589999999999993</v>
      </c>
      <c r="Z26" s="73">
        <v>0</v>
      </c>
      <c r="AA26" s="73">
        <v>4.6500000000000004</v>
      </c>
      <c r="AB26" s="73">
        <v>0</v>
      </c>
      <c r="AC26" s="73">
        <v>0</v>
      </c>
      <c r="AD26" s="73">
        <v>0</v>
      </c>
      <c r="AE26" s="73">
        <v>0</v>
      </c>
      <c r="AF26" s="73">
        <v>2.629</v>
      </c>
      <c r="AG26" s="73">
        <v>5.2</v>
      </c>
      <c r="AH26" s="73">
        <v>0</v>
      </c>
      <c r="AI26" s="73">
        <v>0</v>
      </c>
      <c r="AJ26" s="73">
        <v>0</v>
      </c>
      <c r="AK26" s="73">
        <v>0</v>
      </c>
      <c r="AL26" s="73">
        <v>4.3380000000000001</v>
      </c>
      <c r="AM26" s="73">
        <v>0</v>
      </c>
      <c r="AN26" s="73">
        <v>2.9239999999999999</v>
      </c>
      <c r="AO26" s="73">
        <v>7.3970000000000002</v>
      </c>
      <c r="AP26" s="73">
        <v>0</v>
      </c>
      <c r="AQ26" s="73">
        <v>0</v>
      </c>
      <c r="AR26" s="73">
        <v>0</v>
      </c>
      <c r="AS26" s="73">
        <v>2.794</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3.4359999999999999</v>
      </c>
      <c r="CO26" s="73">
        <v>0</v>
      </c>
      <c r="CP26" s="73">
        <v>0</v>
      </c>
      <c r="CQ26" s="73">
        <v>0</v>
      </c>
      <c r="CR26" s="73">
        <v>0</v>
      </c>
      <c r="CS26" s="73">
        <v>0</v>
      </c>
      <c r="CT26" s="73">
        <v>0</v>
      </c>
      <c r="CU26" s="73">
        <v>0</v>
      </c>
      <c r="CV26" s="73">
        <v>0</v>
      </c>
      <c r="CW26" s="73">
        <v>0</v>
      </c>
      <c r="CX26" s="73">
        <v>0</v>
      </c>
      <c r="CY26" s="73">
        <v>0</v>
      </c>
      <c r="CZ26" s="73">
        <v>0</v>
      </c>
      <c r="DA26" s="73">
        <v>0</v>
      </c>
      <c r="DB26" s="73">
        <v>0</v>
      </c>
      <c r="DC26" s="73">
        <v>3.7690000000000001</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56.343000000000004</v>
      </c>
      <c r="DY26" s="73">
        <v>0</v>
      </c>
      <c r="DZ26" s="73">
        <v>8.5589999999999993</v>
      </c>
      <c r="EA26" s="73">
        <v>0</v>
      </c>
      <c r="EB26" s="73">
        <v>4.6500000000000004</v>
      </c>
      <c r="EC26" s="73">
        <v>0</v>
      </c>
      <c r="ED26" s="73">
        <v>0</v>
      </c>
      <c r="EE26" s="73">
        <v>0</v>
      </c>
      <c r="EF26" s="73">
        <v>0</v>
      </c>
      <c r="EG26" s="73">
        <v>2.629</v>
      </c>
      <c r="EH26" s="73">
        <v>5.2</v>
      </c>
      <c r="EI26" s="73">
        <v>0</v>
      </c>
      <c r="EJ26" s="73">
        <v>0</v>
      </c>
      <c r="EK26" s="73">
        <v>0</v>
      </c>
      <c r="EL26" s="73">
        <v>0</v>
      </c>
      <c r="EM26" s="73">
        <v>4.3380000000000001</v>
      </c>
      <c r="EN26" s="73">
        <v>0</v>
      </c>
      <c r="EO26" s="73">
        <v>2.9239999999999999</v>
      </c>
      <c r="EP26" s="73">
        <v>7.3970000000000002</v>
      </c>
      <c r="EQ26" s="73">
        <v>0</v>
      </c>
      <c r="ER26" s="73">
        <v>0</v>
      </c>
      <c r="ES26" s="73">
        <v>0</v>
      </c>
      <c r="ET26" s="73">
        <v>2.794</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3.4359999999999999</v>
      </c>
      <c r="GP26" s="73">
        <v>0</v>
      </c>
      <c r="GQ26" s="73">
        <v>0</v>
      </c>
      <c r="GR26" s="73">
        <v>0</v>
      </c>
      <c r="GS26" s="73">
        <v>0</v>
      </c>
      <c r="GT26" s="73">
        <v>0</v>
      </c>
      <c r="GU26" s="73">
        <v>0</v>
      </c>
      <c r="GV26" s="73">
        <v>0</v>
      </c>
      <c r="GW26" s="73">
        <v>0</v>
      </c>
      <c r="GX26" s="73">
        <v>0</v>
      </c>
      <c r="GY26" s="73">
        <v>0</v>
      </c>
      <c r="GZ26" s="73">
        <v>0</v>
      </c>
      <c r="HA26" s="73">
        <v>0</v>
      </c>
      <c r="HB26" s="73">
        <v>0</v>
      </c>
      <c r="HC26" s="73">
        <v>0</v>
      </c>
      <c r="HD26" s="73">
        <v>3.7690000000000001</v>
      </c>
      <c r="HE26" s="73">
        <v>0</v>
      </c>
      <c r="HF26" s="73">
        <v>0</v>
      </c>
      <c r="HG26" s="73">
        <v>0</v>
      </c>
      <c r="HH26" s="73">
        <v>0</v>
      </c>
      <c r="HI26" s="73">
        <v>0</v>
      </c>
      <c r="HJ26" s="73">
        <v>0</v>
      </c>
      <c r="HK26" s="73">
        <v>92.04</v>
      </c>
      <c r="HL26" s="73">
        <v>2.794</v>
      </c>
      <c r="HM26" s="73">
        <v>0</v>
      </c>
      <c r="HN26" s="73">
        <v>0</v>
      </c>
      <c r="HO26" s="73">
        <v>0</v>
      </c>
      <c r="HP26" s="73">
        <v>0</v>
      </c>
      <c r="HQ26" s="73">
        <v>0</v>
      </c>
      <c r="HR26" s="73">
        <v>0</v>
      </c>
      <c r="HS26" s="73">
        <v>0</v>
      </c>
      <c r="HT26" s="73">
        <v>0</v>
      </c>
      <c r="HU26" s="73">
        <v>0</v>
      </c>
      <c r="HV26" s="73">
        <v>3.4359999999999999</v>
      </c>
      <c r="HW26" s="73">
        <v>0</v>
      </c>
      <c r="HX26" s="73">
        <v>0</v>
      </c>
      <c r="HY26" s="73">
        <v>3.7690000000000001</v>
      </c>
      <c r="HZ26" s="73">
        <v>0</v>
      </c>
      <c r="IA26" s="73">
        <v>0</v>
      </c>
      <c r="IB26" s="73">
        <v>0</v>
      </c>
      <c r="IC26" s="73">
        <v>0</v>
      </c>
      <c r="ID26" s="73">
        <v>0</v>
      </c>
      <c r="IE26" s="73">
        <v>0</v>
      </c>
      <c r="IF26" s="73">
        <v>92.04</v>
      </c>
      <c r="IG26" s="73">
        <v>2.794</v>
      </c>
      <c r="IH26" s="73">
        <v>0</v>
      </c>
      <c r="II26" s="73">
        <v>0</v>
      </c>
      <c r="IJ26" s="73">
        <v>0</v>
      </c>
      <c r="IK26" s="73">
        <v>0</v>
      </c>
      <c r="IL26" s="73">
        <v>0</v>
      </c>
      <c r="IM26" s="73">
        <v>0</v>
      </c>
      <c r="IN26" s="73">
        <v>0</v>
      </c>
      <c r="IO26" s="73">
        <v>0</v>
      </c>
      <c r="IP26" s="73">
        <v>0</v>
      </c>
      <c r="IQ26" s="73">
        <v>3.4359999999999999</v>
      </c>
      <c r="IR26" s="73">
        <v>0</v>
      </c>
      <c r="IS26" s="73">
        <v>0</v>
      </c>
      <c r="IT26" s="73">
        <v>3.7690000000000001</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2</v>
      </c>
      <c r="JK26" s="71">
        <v>0</v>
      </c>
      <c r="JL26" s="71">
        <v>2</v>
      </c>
      <c r="JM26" s="71">
        <v>0</v>
      </c>
      <c r="JN26" s="71">
        <v>1</v>
      </c>
      <c r="JO26" s="71">
        <v>0</v>
      </c>
      <c r="JP26" s="71">
        <v>0</v>
      </c>
      <c r="JQ26" s="71">
        <v>0</v>
      </c>
      <c r="JR26" s="71">
        <v>0</v>
      </c>
      <c r="JS26" s="71">
        <v>1</v>
      </c>
      <c r="JT26" s="71">
        <v>1</v>
      </c>
      <c r="JU26" s="71">
        <v>0</v>
      </c>
      <c r="JV26" s="71">
        <v>0</v>
      </c>
      <c r="JW26" s="71">
        <v>0</v>
      </c>
      <c r="JX26" s="71">
        <v>0</v>
      </c>
      <c r="JY26" s="71">
        <v>1</v>
      </c>
      <c r="JZ26" s="71">
        <v>0</v>
      </c>
      <c r="KA26" s="71">
        <v>1</v>
      </c>
      <c r="KB26" s="71">
        <v>1</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1</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2</v>
      </c>
      <c r="NL26" s="71">
        <v>0</v>
      </c>
      <c r="NM26" s="71">
        <v>2</v>
      </c>
      <c r="NN26" s="71">
        <v>0</v>
      </c>
      <c r="NO26" s="71">
        <v>1</v>
      </c>
      <c r="NP26" s="71">
        <v>0</v>
      </c>
      <c r="NQ26" s="71">
        <v>0</v>
      </c>
      <c r="NR26" s="71">
        <v>0</v>
      </c>
      <c r="NS26" s="71">
        <v>0</v>
      </c>
      <c r="NT26" s="71">
        <v>1</v>
      </c>
      <c r="NU26" s="71">
        <v>1</v>
      </c>
      <c r="NV26" s="71">
        <v>0</v>
      </c>
      <c r="NW26" s="71">
        <v>0</v>
      </c>
      <c r="NX26" s="71">
        <v>0</v>
      </c>
      <c r="NY26" s="71">
        <v>0</v>
      </c>
      <c r="NZ26" s="71">
        <v>1</v>
      </c>
      <c r="OA26" s="71">
        <v>0</v>
      </c>
      <c r="OB26" s="71">
        <v>1</v>
      </c>
      <c r="OC26" s="71">
        <v>1</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1</v>
      </c>
      <c r="QR26" s="71">
        <v>0</v>
      </c>
      <c r="QS26" s="71">
        <v>0</v>
      </c>
      <c r="QT26" s="71">
        <v>0</v>
      </c>
      <c r="QU26" s="71">
        <v>0</v>
      </c>
      <c r="QV26" s="71">
        <v>0</v>
      </c>
      <c r="QW26" s="71">
        <v>0</v>
      </c>
      <c r="QX26" s="71">
        <v>10</v>
      </c>
      <c r="QY26" s="71">
        <v>1</v>
      </c>
      <c r="QZ26" s="71">
        <v>0</v>
      </c>
      <c r="RA26" s="71">
        <v>0</v>
      </c>
      <c r="RB26" s="71">
        <v>0</v>
      </c>
      <c r="RC26" s="71">
        <v>0</v>
      </c>
      <c r="RD26" s="71">
        <v>0</v>
      </c>
      <c r="RE26" s="71">
        <v>0</v>
      </c>
      <c r="RF26" s="71">
        <v>0</v>
      </c>
      <c r="RG26" s="71">
        <v>0</v>
      </c>
      <c r="RH26" s="71">
        <v>0</v>
      </c>
      <c r="RI26" s="71">
        <v>1</v>
      </c>
      <c r="RJ26" s="71">
        <v>0</v>
      </c>
      <c r="RK26" s="71">
        <v>0</v>
      </c>
      <c r="RL26" s="71">
        <v>1</v>
      </c>
      <c r="RM26" s="71">
        <v>0</v>
      </c>
      <c r="RN26" s="71">
        <v>0</v>
      </c>
      <c r="RO26" s="71">
        <v>0</v>
      </c>
      <c r="RP26" s="71">
        <v>0</v>
      </c>
      <c r="RQ26" s="71">
        <v>0</v>
      </c>
      <c r="RR26" s="71">
        <v>0</v>
      </c>
      <c r="RS26" s="71">
        <v>10</v>
      </c>
      <c r="RT26" s="71">
        <v>1</v>
      </c>
      <c r="RU26" s="71">
        <v>0</v>
      </c>
      <c r="RV26" s="71">
        <v>0</v>
      </c>
      <c r="RW26" s="71">
        <v>0</v>
      </c>
      <c r="RX26" s="71">
        <v>0</v>
      </c>
      <c r="RY26" s="71">
        <v>0</v>
      </c>
      <c r="RZ26" s="71">
        <v>0</v>
      </c>
      <c r="SA26" s="71">
        <v>0</v>
      </c>
      <c r="SB26" s="71">
        <v>0</v>
      </c>
      <c r="SC26" s="71">
        <v>0</v>
      </c>
      <c r="SD26" s="71">
        <v>1</v>
      </c>
      <c r="SE26" s="71">
        <v>0</v>
      </c>
      <c r="SF26" s="71">
        <v>0</v>
      </c>
      <c r="SG26" s="71">
        <v>1</v>
      </c>
      <c r="SH26" s="71">
        <v>0</v>
      </c>
    </row>
    <row r="27" spans="1:502">
      <c r="A27" s="16" t="s">
        <v>1936</v>
      </c>
      <c r="B27" s="70">
        <v>19</v>
      </c>
      <c r="C27" s="70">
        <v>19</v>
      </c>
      <c r="D27" s="70">
        <v>1</v>
      </c>
      <c r="E27" s="70">
        <v>2022</v>
      </c>
      <c r="F27" s="70" t="s">
        <v>161</v>
      </c>
      <c r="G27" s="1073" t="s">
        <v>1917</v>
      </c>
      <c r="H27" s="70" t="s">
        <v>1918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1937</v>
      </c>
      <c r="B28" s="70">
        <v>20</v>
      </c>
      <c r="C28" s="70">
        <v>20</v>
      </c>
      <c r="D28" s="70">
        <v>1</v>
      </c>
      <c r="E28" s="70">
        <v>2023</v>
      </c>
      <c r="F28" s="70" t="s">
        <v>1539</v>
      </c>
      <c r="G28" s="1073" t="s">
        <v>1917</v>
      </c>
      <c r="H28" s="70" t="s">
        <v>1918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1938</v>
      </c>
      <c r="B29" s="70">
        <v>21</v>
      </c>
      <c r="C29" s="70">
        <v>21</v>
      </c>
      <c r="D29" s="70">
        <v>1</v>
      </c>
      <c r="E29" s="70">
        <v>2024</v>
      </c>
      <c r="F29" s="70" t="s">
        <v>1554</v>
      </c>
      <c r="G29" s="1073" t="s">
        <v>1917</v>
      </c>
      <c r="H29" s="70" t="s">
        <v>1918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1560</v>
      </c>
      <c r="G30" s="1073" t="s">
        <v>1917</v>
      </c>
      <c r="H30" s="70" t="s">
        <v>1918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1561</v>
      </c>
      <c r="G31" s="1073" t="s">
        <v>1917</v>
      </c>
      <c r="H31" s="70" t="s">
        <v>1918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1562</v>
      </c>
      <c r="G32" s="1073" t="s">
        <v>1917</v>
      </c>
      <c r="H32" s="70" t="s">
        <v>1918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1563</v>
      </c>
      <c r="G33" s="1073" t="s">
        <v>1917</v>
      </c>
      <c r="H33" s="70" t="s">
        <v>1918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1564</v>
      </c>
      <c r="G34" s="1073" t="s">
        <v>1917</v>
      </c>
      <c r="H34" s="70" t="s">
        <v>1918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1565</v>
      </c>
      <c r="G35" s="1073" t="s">
        <v>1917</v>
      </c>
      <c r="H35" s="70" t="s">
        <v>1918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1695</v>
      </c>
      <c r="B10" s="70">
        <v>2</v>
      </c>
      <c r="C10" s="70">
        <v>18</v>
      </c>
      <c r="D10" s="70">
        <v>2</v>
      </c>
      <c r="E10" s="70">
        <v>2024</v>
      </c>
      <c r="F10" s="70" t="s">
        <v>1554</v>
      </c>
      <c r="G10" s="1073" t="s">
        <v>1692</v>
      </c>
      <c r="H10" s="70" t="s">
        <v>1693</v>
      </c>
      <c r="I10" s="1066"/>
      <c r="J10" s="73">
        <v>140155</v>
      </c>
      <c r="K10" s="71">
        <v>193869960</v>
      </c>
      <c r="L10" s="71">
        <v>85114</v>
      </c>
      <c r="M10" s="71">
        <v>116992504</v>
      </c>
      <c r="N10" s="71">
        <v>63200</v>
      </c>
      <c r="O10" s="71">
        <v>121103829</v>
      </c>
      <c r="P10" s="71">
        <v>0</v>
      </c>
      <c r="Q10" s="71">
        <v>0</v>
      </c>
      <c r="R10" s="71">
        <v>0</v>
      </c>
      <c r="S10" s="71">
        <v>0</v>
      </c>
      <c r="T10" s="71">
        <v>0</v>
      </c>
      <c r="U10" s="71">
        <v>0</v>
      </c>
      <c r="V10" s="71">
        <v>0</v>
      </c>
      <c r="W10" s="71">
        <v>0</v>
      </c>
      <c r="X10" s="71">
        <v>0</v>
      </c>
      <c r="Y10" s="71">
        <v>0</v>
      </c>
      <c r="Z10" s="71">
        <v>431966293</v>
      </c>
      <c r="AA10" s="71">
        <v>365113664</v>
      </c>
      <c r="AB10" s="71">
        <v>1406976097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1643</v>
      </c>
      <c r="B11" s="70">
        <v>3</v>
      </c>
      <c r="C11" s="70">
        <v>18</v>
      </c>
      <c r="D11" s="70">
        <v>3</v>
      </c>
      <c r="E11" s="70">
        <v>2024</v>
      </c>
      <c r="F11" s="70" t="s">
        <v>1554</v>
      </c>
      <c r="G11" s="1073" t="s">
        <v>1640</v>
      </c>
      <c r="H11" s="70" t="s">
        <v>1641</v>
      </c>
      <c r="I11" s="1066"/>
      <c r="J11" s="73">
        <v>635664</v>
      </c>
      <c r="K11" s="71">
        <v>877869955</v>
      </c>
      <c r="L11" s="71">
        <v>154888</v>
      </c>
      <c r="M11" s="71">
        <v>209769218</v>
      </c>
      <c r="N11" s="71">
        <v>0</v>
      </c>
      <c r="O11" s="71">
        <v>0</v>
      </c>
      <c r="P11" s="71">
        <v>0</v>
      </c>
      <c r="Q11" s="71">
        <v>0</v>
      </c>
      <c r="R11" s="71">
        <v>0</v>
      </c>
      <c r="S11" s="71">
        <v>0</v>
      </c>
      <c r="T11" s="71">
        <v>0</v>
      </c>
      <c r="U11" s="71">
        <v>0</v>
      </c>
      <c r="V11" s="71">
        <v>0</v>
      </c>
      <c r="W11" s="71">
        <v>0</v>
      </c>
      <c r="X11" s="71">
        <v>0</v>
      </c>
      <c r="Y11" s="71">
        <v>0</v>
      </c>
      <c r="Z11" s="71">
        <v>1087639173</v>
      </c>
      <c r="AA11" s="71">
        <v>1717633338</v>
      </c>
      <c r="AB11" s="71">
        <v>6345953802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1675</v>
      </c>
      <c r="B12" s="70">
        <v>4</v>
      </c>
      <c r="C12" s="70">
        <v>18</v>
      </c>
      <c r="D12" s="70">
        <v>4</v>
      </c>
      <c r="E12" s="70">
        <v>2024</v>
      </c>
      <c r="F12" s="70" t="s">
        <v>1554</v>
      </c>
      <c r="G12" s="1073" t="s">
        <v>1672</v>
      </c>
      <c r="H12" s="70" t="s">
        <v>1673</v>
      </c>
      <c r="I12" s="1066"/>
      <c r="J12" s="73">
        <v>243870</v>
      </c>
      <c r="K12" s="71">
        <v>337200987</v>
      </c>
      <c r="L12" s="71">
        <v>173003</v>
      </c>
      <c r="M12" s="71">
        <v>238299006</v>
      </c>
      <c r="N12" s="71">
        <v>111100</v>
      </c>
      <c r="O12" s="71">
        <v>203187924</v>
      </c>
      <c r="P12" s="71">
        <v>0</v>
      </c>
      <c r="Q12" s="71">
        <v>0</v>
      </c>
      <c r="R12" s="71">
        <v>0</v>
      </c>
      <c r="S12" s="71">
        <v>0</v>
      </c>
      <c r="T12" s="71">
        <v>0</v>
      </c>
      <c r="U12" s="71">
        <v>0</v>
      </c>
      <c r="V12" s="71">
        <v>0</v>
      </c>
      <c r="W12" s="71">
        <v>0</v>
      </c>
      <c r="X12" s="71">
        <v>0</v>
      </c>
      <c r="Y12" s="71">
        <v>0</v>
      </c>
      <c r="Z12" s="71">
        <v>778687917</v>
      </c>
      <c r="AA12" s="71">
        <v>647360769</v>
      </c>
      <c r="AB12" s="71">
        <v>1772150793.9999998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2402</v>
      </c>
      <c r="B13" s="70">
        <v>5</v>
      </c>
      <c r="C13" s="70">
        <v>18</v>
      </c>
      <c r="D13" s="70">
        <v>5</v>
      </c>
      <c r="E13" s="70">
        <v>2024</v>
      </c>
      <c r="F13" s="70" t="s">
        <v>1554</v>
      </c>
      <c r="G13" s="1073" t="s">
        <v>2399</v>
      </c>
      <c r="H13" s="70" t="s">
        <v>2400</v>
      </c>
      <c r="I13" s="1066"/>
      <c r="J13" s="73">
        <v>234796</v>
      </c>
      <c r="K13" s="71">
        <v>277251329.00000006</v>
      </c>
      <c r="L13" s="71">
        <v>174263</v>
      </c>
      <c r="M13" s="71">
        <v>205948046</v>
      </c>
      <c r="N13" s="71">
        <v>394300</v>
      </c>
      <c r="O13" s="71">
        <v>1084114746</v>
      </c>
      <c r="P13" s="71">
        <v>822</v>
      </c>
      <c r="Q13" s="71">
        <v>4759380</v>
      </c>
      <c r="R13" s="71">
        <v>0</v>
      </c>
      <c r="S13" s="71">
        <v>0</v>
      </c>
      <c r="T13" s="71">
        <v>0</v>
      </c>
      <c r="U13" s="71">
        <v>0</v>
      </c>
      <c r="V13" s="71">
        <v>0</v>
      </c>
      <c r="W13" s="71">
        <v>0</v>
      </c>
      <c r="X13" s="71">
        <v>0</v>
      </c>
      <c r="Y13" s="71">
        <v>0</v>
      </c>
      <c r="Z13" s="71">
        <v>1572073501</v>
      </c>
      <c r="AA13" s="71">
        <v>473622689</v>
      </c>
      <c r="AB13" s="71">
        <v>1956887544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2407</v>
      </c>
      <c r="B14" s="70">
        <v>6</v>
      </c>
      <c r="C14" s="70">
        <v>18</v>
      </c>
      <c r="D14" s="70">
        <v>6</v>
      </c>
      <c r="E14" s="70">
        <v>2024</v>
      </c>
      <c r="F14" s="70" t="s">
        <v>1554</v>
      </c>
      <c r="G14" s="1073" t="s">
        <v>2404</v>
      </c>
      <c r="H14" s="70" t="s">
        <v>2405</v>
      </c>
      <c r="I14" s="1066"/>
      <c r="J14" s="73">
        <v>157700</v>
      </c>
      <c r="K14" s="71">
        <v>211624912.00000003</v>
      </c>
      <c r="L14" s="71">
        <v>212</v>
      </c>
      <c r="M14" s="71">
        <v>284217</v>
      </c>
      <c r="N14" s="71">
        <v>0</v>
      </c>
      <c r="O14" s="71">
        <v>0</v>
      </c>
      <c r="P14" s="71">
        <v>145</v>
      </c>
      <c r="Q14" s="71">
        <v>776559</v>
      </c>
      <c r="R14" s="71">
        <v>0</v>
      </c>
      <c r="S14" s="71">
        <v>0</v>
      </c>
      <c r="T14" s="71">
        <v>0</v>
      </c>
      <c r="U14" s="71">
        <v>0</v>
      </c>
      <c r="V14" s="71">
        <v>1</v>
      </c>
      <c r="W14" s="71">
        <v>0</v>
      </c>
      <c r="X14" s="71">
        <v>0</v>
      </c>
      <c r="Y14" s="71">
        <v>3679</v>
      </c>
      <c r="Z14" s="71">
        <v>212689367.00000003</v>
      </c>
      <c r="AA14" s="71">
        <v>492664880.99999994</v>
      </c>
      <c r="AB14" s="71">
        <v>2131692915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2454</v>
      </c>
      <c r="B15" s="70">
        <v>7</v>
      </c>
      <c r="C15" s="70">
        <v>18</v>
      </c>
      <c r="D15" s="70">
        <v>7</v>
      </c>
      <c r="E15" s="70">
        <v>2024</v>
      </c>
      <c r="F15" s="70" t="s">
        <v>1554</v>
      </c>
      <c r="G15" s="1073" t="s">
        <v>2451</v>
      </c>
      <c r="H15" s="70" t="s">
        <v>2452</v>
      </c>
      <c r="I15" s="1066"/>
      <c r="J15" s="73">
        <v>880742</v>
      </c>
      <c r="K15" s="71">
        <v>1176408668</v>
      </c>
      <c r="L15" s="71">
        <v>1973</v>
      </c>
      <c r="M15" s="71">
        <v>2627442</v>
      </c>
      <c r="N15" s="71">
        <v>0</v>
      </c>
      <c r="O15" s="71">
        <v>0</v>
      </c>
      <c r="P15" s="71">
        <v>0</v>
      </c>
      <c r="Q15" s="71">
        <v>0</v>
      </c>
      <c r="R15" s="71">
        <v>0</v>
      </c>
      <c r="S15" s="71">
        <v>0</v>
      </c>
      <c r="T15" s="71">
        <v>0</v>
      </c>
      <c r="U15" s="71">
        <v>0</v>
      </c>
      <c r="V15" s="71">
        <v>0</v>
      </c>
      <c r="W15" s="71">
        <v>0</v>
      </c>
      <c r="X15" s="71">
        <v>0</v>
      </c>
      <c r="Y15" s="71">
        <v>0</v>
      </c>
      <c r="Z15" s="71">
        <v>1179036110</v>
      </c>
      <c r="AA15" s="71">
        <v>2640988963</v>
      </c>
      <c r="AB15" s="71">
        <v>9918222088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1687</v>
      </c>
      <c r="B16" s="70">
        <v>8</v>
      </c>
      <c r="C16" s="70">
        <v>18</v>
      </c>
      <c r="D16" s="70">
        <v>8</v>
      </c>
      <c r="E16" s="70">
        <v>2024</v>
      </c>
      <c r="F16" s="70" t="s">
        <v>1554</v>
      </c>
      <c r="G16" s="1073" t="s">
        <v>1684</v>
      </c>
      <c r="H16" s="70" t="s">
        <v>1685</v>
      </c>
      <c r="I16" s="1066"/>
      <c r="J16" s="73">
        <v>291872</v>
      </c>
      <c r="K16" s="71">
        <v>403737181.99999994</v>
      </c>
      <c r="L16" s="71">
        <v>381847</v>
      </c>
      <c r="M16" s="71">
        <v>525081636</v>
      </c>
      <c r="N16" s="71">
        <v>26100</v>
      </c>
      <c r="O16" s="71">
        <v>66579811.000000007</v>
      </c>
      <c r="P16" s="71">
        <v>353</v>
      </c>
      <c r="Q16" s="71">
        <v>1970696</v>
      </c>
      <c r="R16" s="71">
        <v>0</v>
      </c>
      <c r="S16" s="71">
        <v>0</v>
      </c>
      <c r="T16" s="71">
        <v>0</v>
      </c>
      <c r="U16" s="71">
        <v>0</v>
      </c>
      <c r="V16" s="71">
        <v>0</v>
      </c>
      <c r="W16" s="71">
        <v>0</v>
      </c>
      <c r="X16" s="71">
        <v>0</v>
      </c>
      <c r="Y16" s="71">
        <v>0</v>
      </c>
      <c r="Z16" s="71">
        <v>997369325</v>
      </c>
      <c r="AA16" s="71">
        <v>917878962</v>
      </c>
      <c r="AB16" s="71">
        <v>2566123887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1731</v>
      </c>
      <c r="B17" s="70">
        <v>9</v>
      </c>
      <c r="C17" s="70">
        <v>18</v>
      </c>
      <c r="D17" s="70">
        <v>9</v>
      </c>
      <c r="E17" s="70">
        <v>2024</v>
      </c>
      <c r="F17" s="70" t="s">
        <v>1554</v>
      </c>
      <c r="G17" s="1073" t="s">
        <v>1728</v>
      </c>
      <c r="H17" s="70" t="s">
        <v>1729</v>
      </c>
      <c r="I17" s="1066"/>
      <c r="J17" s="73">
        <v>365126</v>
      </c>
      <c r="K17" s="71">
        <v>484662529</v>
      </c>
      <c r="L17" s="71">
        <v>16123.999999999998</v>
      </c>
      <c r="M17" s="71">
        <v>21187701</v>
      </c>
      <c r="N17" s="71">
        <v>0</v>
      </c>
      <c r="O17" s="71">
        <v>0</v>
      </c>
      <c r="P17" s="71">
        <v>0</v>
      </c>
      <c r="Q17" s="71">
        <v>0</v>
      </c>
      <c r="R17" s="71">
        <v>0</v>
      </c>
      <c r="S17" s="71">
        <v>0</v>
      </c>
      <c r="T17" s="71">
        <v>0</v>
      </c>
      <c r="U17" s="71">
        <v>0</v>
      </c>
      <c r="V17" s="71">
        <v>0</v>
      </c>
      <c r="W17" s="71">
        <v>0</v>
      </c>
      <c r="X17" s="71">
        <v>0</v>
      </c>
      <c r="Y17" s="71">
        <v>0</v>
      </c>
      <c r="Z17" s="71">
        <v>505850230</v>
      </c>
      <c r="AA17" s="71">
        <v>1048390477</v>
      </c>
      <c r="AB17" s="71">
        <v>5139401840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1711</v>
      </c>
      <c r="B18" s="70">
        <v>10</v>
      </c>
      <c r="C18" s="70">
        <v>18</v>
      </c>
      <c r="D18" s="70">
        <v>10</v>
      </c>
      <c r="E18" s="70">
        <v>2024</v>
      </c>
      <c r="F18" s="70" t="s">
        <v>1554</v>
      </c>
      <c r="G18" s="1073" t="s">
        <v>1708</v>
      </c>
      <c r="H18" s="70" t="s">
        <v>1709</v>
      </c>
      <c r="I18" s="1066"/>
      <c r="J18" s="73">
        <v>94758</v>
      </c>
      <c r="K18" s="71">
        <v>123964772</v>
      </c>
      <c r="L18" s="71">
        <v>139895</v>
      </c>
      <c r="M18" s="71">
        <v>182551704</v>
      </c>
      <c r="N18" s="71">
        <v>19000</v>
      </c>
      <c r="O18" s="71">
        <v>40415055</v>
      </c>
      <c r="P18" s="71">
        <v>0</v>
      </c>
      <c r="Q18" s="71">
        <v>0</v>
      </c>
      <c r="R18" s="71">
        <v>48</v>
      </c>
      <c r="S18" s="71">
        <v>400199</v>
      </c>
      <c r="T18" s="71">
        <v>0</v>
      </c>
      <c r="U18" s="71">
        <v>0</v>
      </c>
      <c r="V18" s="71">
        <v>0</v>
      </c>
      <c r="W18" s="71">
        <v>0</v>
      </c>
      <c r="X18" s="71">
        <v>0</v>
      </c>
      <c r="Y18" s="71">
        <v>0</v>
      </c>
      <c r="Z18" s="71">
        <v>347331730.38639003</v>
      </c>
      <c r="AA18" s="71">
        <v>100211248.00000001</v>
      </c>
      <c r="AB18" s="71">
        <v>633643982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2398</v>
      </c>
      <c r="B19" s="70">
        <v>11</v>
      </c>
      <c r="C19" s="70">
        <v>18</v>
      </c>
      <c r="D19" s="70">
        <v>11</v>
      </c>
      <c r="E19" s="70">
        <v>2024</v>
      </c>
      <c r="F19" s="70" t="s">
        <v>1554</v>
      </c>
      <c r="G19" s="1073" t="s">
        <v>2395</v>
      </c>
      <c r="H19" s="70" t="s">
        <v>2396</v>
      </c>
      <c r="I19" s="1066"/>
      <c r="J19" s="73">
        <v>108603</v>
      </c>
      <c r="K19" s="71">
        <v>143339362</v>
      </c>
      <c r="L19" s="71">
        <v>46948</v>
      </c>
      <c r="M19" s="71">
        <v>61781048.999999993</v>
      </c>
      <c r="N19" s="71">
        <v>50300</v>
      </c>
      <c r="O19" s="71">
        <v>124234102</v>
      </c>
      <c r="P19" s="71">
        <v>0</v>
      </c>
      <c r="Q19" s="71">
        <v>0</v>
      </c>
      <c r="R19" s="71">
        <v>0</v>
      </c>
      <c r="S19" s="71">
        <v>0</v>
      </c>
      <c r="T19" s="71">
        <v>0</v>
      </c>
      <c r="U19" s="71">
        <v>0</v>
      </c>
      <c r="V19" s="71">
        <v>0</v>
      </c>
      <c r="W19" s="71">
        <v>0</v>
      </c>
      <c r="X19" s="71">
        <v>0</v>
      </c>
      <c r="Y19" s="71">
        <v>0</v>
      </c>
      <c r="Z19" s="71">
        <v>329354513</v>
      </c>
      <c r="AA19" s="71">
        <v>239659748</v>
      </c>
      <c r="AB19" s="71">
        <v>1226682103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1663</v>
      </c>
      <c r="B20" s="70">
        <v>12</v>
      </c>
      <c r="C20" s="70">
        <v>18</v>
      </c>
      <c r="D20" s="70">
        <v>12</v>
      </c>
      <c r="E20" s="70">
        <v>2024</v>
      </c>
      <c r="F20" s="70" t="s">
        <v>1554</v>
      </c>
      <c r="G20" s="1073" t="s">
        <v>1660</v>
      </c>
      <c r="H20" s="70" t="s">
        <v>1661</v>
      </c>
      <c r="I20" s="1066"/>
      <c r="J20" s="73">
        <v>164206</v>
      </c>
      <c r="K20" s="71">
        <v>233097781</v>
      </c>
      <c r="L20" s="71">
        <v>485109</v>
      </c>
      <c r="M20" s="71">
        <v>676314212.00000012</v>
      </c>
      <c r="N20" s="71">
        <v>0</v>
      </c>
      <c r="O20" s="71">
        <v>0</v>
      </c>
      <c r="P20" s="71">
        <v>0</v>
      </c>
      <c r="Q20" s="71">
        <v>0</v>
      </c>
      <c r="R20" s="71">
        <v>0</v>
      </c>
      <c r="S20" s="71">
        <v>0</v>
      </c>
      <c r="T20" s="71">
        <v>0</v>
      </c>
      <c r="U20" s="71">
        <v>0</v>
      </c>
      <c r="V20" s="71">
        <v>0</v>
      </c>
      <c r="W20" s="71">
        <v>0</v>
      </c>
      <c r="X20" s="71">
        <v>0</v>
      </c>
      <c r="Y20" s="71">
        <v>0</v>
      </c>
      <c r="Z20" s="71">
        <v>909411993.00000012</v>
      </c>
      <c r="AA20" s="71">
        <v>515431394</v>
      </c>
      <c r="AB20" s="71">
        <v>2538409412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2415</v>
      </c>
      <c r="B21" s="70">
        <v>13</v>
      </c>
      <c r="C21" s="70">
        <v>18</v>
      </c>
      <c r="D21" s="70">
        <v>13</v>
      </c>
      <c r="E21" s="70">
        <v>2024</v>
      </c>
      <c r="F21" s="70" t="s">
        <v>1554</v>
      </c>
      <c r="G21" s="1073" t="s">
        <v>2412</v>
      </c>
      <c r="H21" s="70" t="s">
        <v>2413</v>
      </c>
      <c r="I21" s="1066"/>
      <c r="J21" s="73">
        <v>269766</v>
      </c>
      <c r="K21" s="71">
        <v>372008107</v>
      </c>
      <c r="L21" s="71">
        <v>313751</v>
      </c>
      <c r="M21" s="71">
        <v>428623842.99999994</v>
      </c>
      <c r="N21" s="71">
        <v>2900</v>
      </c>
      <c r="O21" s="71">
        <v>5438916</v>
      </c>
      <c r="P21" s="71">
        <v>0</v>
      </c>
      <c r="Q21" s="71">
        <v>0</v>
      </c>
      <c r="R21" s="71">
        <v>0</v>
      </c>
      <c r="S21" s="71">
        <v>0</v>
      </c>
      <c r="T21" s="71">
        <v>0</v>
      </c>
      <c r="U21" s="71">
        <v>0</v>
      </c>
      <c r="V21" s="71">
        <v>0</v>
      </c>
      <c r="W21" s="71">
        <v>0</v>
      </c>
      <c r="X21" s="71">
        <v>0</v>
      </c>
      <c r="Y21" s="71">
        <v>0</v>
      </c>
      <c r="Z21" s="71">
        <v>806070865.99999988</v>
      </c>
      <c r="AA21" s="71">
        <v>814721113</v>
      </c>
      <c r="AB21" s="71">
        <v>2663515788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1635</v>
      </c>
      <c r="B22" s="70">
        <v>14</v>
      </c>
      <c r="C22" s="70">
        <v>18</v>
      </c>
      <c r="D22" s="70">
        <v>14</v>
      </c>
      <c r="E22" s="70">
        <v>2024</v>
      </c>
      <c r="F22" s="70" t="s">
        <v>1554</v>
      </c>
      <c r="G22" s="1073" t="s">
        <v>1632</v>
      </c>
      <c r="H22" s="70" t="s">
        <v>1633</v>
      </c>
      <c r="I22" s="1066"/>
      <c r="J22" s="73">
        <v>864905</v>
      </c>
      <c r="K22" s="71">
        <v>1199268118.9999998</v>
      </c>
      <c r="L22" s="71">
        <v>307900</v>
      </c>
      <c r="M22" s="71">
        <v>421136041.00000006</v>
      </c>
      <c r="N22" s="71">
        <v>21400</v>
      </c>
      <c r="O22" s="71">
        <v>38940682</v>
      </c>
      <c r="P22" s="71">
        <v>0</v>
      </c>
      <c r="Q22" s="71">
        <v>0</v>
      </c>
      <c r="R22" s="71">
        <v>0</v>
      </c>
      <c r="S22" s="71">
        <v>0</v>
      </c>
      <c r="T22" s="71">
        <v>0</v>
      </c>
      <c r="U22" s="71">
        <v>0</v>
      </c>
      <c r="V22" s="71">
        <v>0</v>
      </c>
      <c r="W22" s="71">
        <v>0</v>
      </c>
      <c r="X22" s="71">
        <v>0</v>
      </c>
      <c r="Y22" s="71">
        <v>0</v>
      </c>
      <c r="Z22" s="71">
        <v>1659344841.9999998</v>
      </c>
      <c r="AA22" s="71">
        <v>2261899445</v>
      </c>
      <c r="AB22" s="71">
        <v>8893705926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1691</v>
      </c>
      <c r="B23" s="70">
        <v>15</v>
      </c>
      <c r="C23" s="70">
        <v>18</v>
      </c>
      <c r="D23" s="70">
        <v>15</v>
      </c>
      <c r="E23" s="70">
        <v>2024</v>
      </c>
      <c r="F23" s="70" t="s">
        <v>1554</v>
      </c>
      <c r="G23" s="1073" t="s">
        <v>1688</v>
      </c>
      <c r="H23" s="70" t="s">
        <v>1689</v>
      </c>
      <c r="I23" s="1066"/>
      <c r="J23" s="73">
        <v>323213</v>
      </c>
      <c r="K23" s="71">
        <v>432962717</v>
      </c>
      <c r="L23" s="71">
        <v>874168</v>
      </c>
      <c r="M23" s="71">
        <v>1160372909.9999998</v>
      </c>
      <c r="N23" s="71">
        <v>14300</v>
      </c>
      <c r="O23" s="71">
        <v>26309221</v>
      </c>
      <c r="P23" s="71">
        <v>0</v>
      </c>
      <c r="Q23" s="71">
        <v>0</v>
      </c>
      <c r="R23" s="71">
        <v>134</v>
      </c>
      <c r="S23" s="71">
        <v>861549.99999999988</v>
      </c>
      <c r="T23" s="71">
        <v>0</v>
      </c>
      <c r="U23" s="71">
        <v>0</v>
      </c>
      <c r="V23" s="71">
        <v>0</v>
      </c>
      <c r="W23" s="71">
        <v>0</v>
      </c>
      <c r="X23" s="71">
        <v>0</v>
      </c>
      <c r="Y23" s="71">
        <v>0</v>
      </c>
      <c r="Z23" s="71">
        <v>1620506397.8806198</v>
      </c>
      <c r="AA23" s="71">
        <v>1100259680</v>
      </c>
      <c r="AB23" s="71">
        <v>3583113815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2423</v>
      </c>
      <c r="B24" s="70">
        <v>16</v>
      </c>
      <c r="C24" s="70">
        <v>18</v>
      </c>
      <c r="D24" s="70">
        <v>16</v>
      </c>
      <c r="E24" s="70">
        <v>2024</v>
      </c>
      <c r="F24" s="70" t="s">
        <v>1554</v>
      </c>
      <c r="G24" s="1073" t="s">
        <v>2420</v>
      </c>
      <c r="H24" s="70" t="s">
        <v>2421</v>
      </c>
      <c r="I24" s="1066"/>
      <c r="J24" s="73">
        <v>268548</v>
      </c>
      <c r="K24" s="71">
        <v>360312423</v>
      </c>
      <c r="L24" s="71">
        <v>449746</v>
      </c>
      <c r="M24" s="71">
        <v>598917827.00000012</v>
      </c>
      <c r="N24" s="71">
        <v>31100</v>
      </c>
      <c r="O24" s="71">
        <v>73178339.999999985</v>
      </c>
      <c r="P24" s="71">
        <v>0</v>
      </c>
      <c r="Q24" s="71">
        <v>0</v>
      </c>
      <c r="R24" s="71">
        <v>0</v>
      </c>
      <c r="S24" s="71">
        <v>0</v>
      </c>
      <c r="T24" s="71">
        <v>0</v>
      </c>
      <c r="U24" s="71">
        <v>0</v>
      </c>
      <c r="V24" s="71">
        <v>0</v>
      </c>
      <c r="W24" s="71">
        <v>0</v>
      </c>
      <c r="X24" s="71">
        <v>0</v>
      </c>
      <c r="Y24" s="71">
        <v>0</v>
      </c>
      <c r="Z24" s="71">
        <v>1032408590</v>
      </c>
      <c r="AA24" s="71">
        <v>830720691</v>
      </c>
      <c r="AB24" s="71">
        <v>2909756407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1715</v>
      </c>
      <c r="B25" s="70">
        <v>17</v>
      </c>
      <c r="C25" s="70">
        <v>18</v>
      </c>
      <c r="D25" s="70">
        <v>17</v>
      </c>
      <c r="E25" s="70">
        <v>2024</v>
      </c>
      <c r="F25" s="70" t="s">
        <v>1554</v>
      </c>
      <c r="G25" s="1073" t="s">
        <v>1712</v>
      </c>
      <c r="H25" s="70" t="s">
        <v>1713</v>
      </c>
      <c r="I25" s="1066"/>
      <c r="J25" s="73">
        <v>89421</v>
      </c>
      <c r="K25" s="71">
        <v>112209640</v>
      </c>
      <c r="L25" s="71">
        <v>103094</v>
      </c>
      <c r="M25" s="71">
        <v>129226547.00000001</v>
      </c>
      <c r="N25" s="71">
        <v>242300</v>
      </c>
      <c r="O25" s="71">
        <v>667281105</v>
      </c>
      <c r="P25" s="71">
        <v>131</v>
      </c>
      <c r="Q25" s="71">
        <v>698276</v>
      </c>
      <c r="R25" s="71">
        <v>0</v>
      </c>
      <c r="S25" s="71">
        <v>0</v>
      </c>
      <c r="T25" s="71">
        <v>0</v>
      </c>
      <c r="U25" s="71">
        <v>0</v>
      </c>
      <c r="V25" s="71">
        <v>0</v>
      </c>
      <c r="W25" s="71">
        <v>0</v>
      </c>
      <c r="X25" s="71">
        <v>0</v>
      </c>
      <c r="Y25" s="71">
        <v>0</v>
      </c>
      <c r="Z25" s="71">
        <v>909415568</v>
      </c>
      <c r="AA25" s="71">
        <v>58274746</v>
      </c>
      <c r="AB25" s="71">
        <v>543632938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1699</v>
      </c>
      <c r="B26" s="70">
        <v>18</v>
      </c>
      <c r="C26" s="70">
        <v>18</v>
      </c>
      <c r="D26" s="70">
        <v>18</v>
      </c>
      <c r="E26" s="70">
        <v>2024</v>
      </c>
      <c r="F26" s="70" t="s">
        <v>1554</v>
      </c>
      <c r="G26" s="1073" t="s">
        <v>1696</v>
      </c>
      <c r="H26" s="70" t="s">
        <v>1697</v>
      </c>
      <c r="I26" s="1066"/>
      <c r="J26" s="73">
        <v>114808</v>
      </c>
      <c r="K26" s="71">
        <v>153570156</v>
      </c>
      <c r="L26" s="71">
        <v>153510</v>
      </c>
      <c r="M26" s="71">
        <v>204725505</v>
      </c>
      <c r="N26" s="71">
        <v>107300</v>
      </c>
      <c r="O26" s="71">
        <v>196481448</v>
      </c>
      <c r="P26" s="71">
        <v>0</v>
      </c>
      <c r="Q26" s="71">
        <v>0</v>
      </c>
      <c r="R26" s="71">
        <v>0</v>
      </c>
      <c r="S26" s="71">
        <v>0</v>
      </c>
      <c r="T26" s="71">
        <v>0</v>
      </c>
      <c r="U26" s="71">
        <v>0</v>
      </c>
      <c r="V26" s="71">
        <v>0</v>
      </c>
      <c r="W26" s="71">
        <v>0</v>
      </c>
      <c r="X26" s="71">
        <v>0</v>
      </c>
      <c r="Y26" s="71">
        <v>0</v>
      </c>
      <c r="Z26" s="71">
        <v>554777108.99999988</v>
      </c>
      <c r="AA26" s="71">
        <v>176504940</v>
      </c>
      <c r="AB26" s="71">
        <v>924214551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1707</v>
      </c>
      <c r="B27" s="70">
        <v>19</v>
      </c>
      <c r="C27" s="70">
        <v>18</v>
      </c>
      <c r="D27" s="70">
        <v>19</v>
      </c>
      <c r="E27" s="70">
        <v>2024</v>
      </c>
      <c r="F27" s="70" t="s">
        <v>1554</v>
      </c>
      <c r="G27" s="1073" t="s">
        <v>1704</v>
      </c>
      <c r="H27" s="70" t="s">
        <v>1705</v>
      </c>
      <c r="I27" s="1066"/>
      <c r="J27" s="73">
        <v>128699.99999999999</v>
      </c>
      <c r="K27" s="71">
        <v>145438669</v>
      </c>
      <c r="L27" s="71">
        <v>134455</v>
      </c>
      <c r="M27" s="71">
        <v>152389207</v>
      </c>
      <c r="N27" s="71">
        <v>495800</v>
      </c>
      <c r="O27" s="71">
        <v>1238078149</v>
      </c>
      <c r="P27" s="71">
        <v>5617</v>
      </c>
      <c r="Q27" s="71">
        <v>36828253</v>
      </c>
      <c r="R27" s="71">
        <v>0</v>
      </c>
      <c r="S27" s="71">
        <v>0</v>
      </c>
      <c r="T27" s="71">
        <v>0</v>
      </c>
      <c r="U27" s="71">
        <v>0</v>
      </c>
      <c r="V27" s="71">
        <v>152</v>
      </c>
      <c r="W27" s="71">
        <v>0</v>
      </c>
      <c r="X27" s="71">
        <v>0</v>
      </c>
      <c r="Y27" s="71">
        <v>929856</v>
      </c>
      <c r="Z27" s="71">
        <v>1573664133.9999998</v>
      </c>
      <c r="AA27" s="71">
        <v>154847879</v>
      </c>
      <c r="AB27" s="71">
        <v>937339801.00000012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2442</v>
      </c>
      <c r="B28" s="70">
        <v>20</v>
      </c>
      <c r="C28" s="70">
        <v>18</v>
      </c>
      <c r="D28" s="70">
        <v>20</v>
      </c>
      <c r="E28" s="70">
        <v>2024</v>
      </c>
      <c r="F28" s="70" t="s">
        <v>1554</v>
      </c>
      <c r="G28" s="1073" t="s">
        <v>2439</v>
      </c>
      <c r="H28" s="70" t="s">
        <v>2440</v>
      </c>
      <c r="I28" s="1066"/>
      <c r="J28" s="73">
        <v>363911</v>
      </c>
      <c r="K28" s="71">
        <v>482792360</v>
      </c>
      <c r="L28" s="71">
        <v>17382</v>
      </c>
      <c r="M28" s="71">
        <v>22944924.999999996</v>
      </c>
      <c r="N28" s="71">
        <v>2200</v>
      </c>
      <c r="O28" s="71">
        <v>5049702</v>
      </c>
      <c r="P28" s="71">
        <v>101</v>
      </c>
      <c r="Q28" s="71">
        <v>557344.00000000012</v>
      </c>
      <c r="R28" s="71">
        <v>0</v>
      </c>
      <c r="S28" s="71">
        <v>0</v>
      </c>
      <c r="T28" s="71">
        <v>0</v>
      </c>
      <c r="U28" s="71">
        <v>0</v>
      </c>
      <c r="V28" s="71">
        <v>0</v>
      </c>
      <c r="W28" s="71">
        <v>0</v>
      </c>
      <c r="X28" s="71">
        <v>0</v>
      </c>
      <c r="Y28" s="71">
        <v>0</v>
      </c>
      <c r="Z28" s="71">
        <v>511344331</v>
      </c>
      <c r="AA28" s="71">
        <v>793166208</v>
      </c>
      <c r="AB28" s="71">
        <v>4450898635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3089052</v>
      </c>
      <c r="K29" s="71">
        <v>4264841507</v>
      </c>
      <c r="L29" s="71">
        <v>1031830.9999999999</v>
      </c>
      <c r="M29" s="71">
        <v>1414611025</v>
      </c>
      <c r="N29" s="71">
        <v>259399.99999999997</v>
      </c>
      <c r="O29" s="71">
        <v>589123925.00000012</v>
      </c>
      <c r="P29" s="71">
        <v>896</v>
      </c>
      <c r="Q29" s="71">
        <v>4801277</v>
      </c>
      <c r="R29" s="71">
        <v>173</v>
      </c>
      <c r="S29" s="71">
        <v>1441598.9999999998</v>
      </c>
      <c r="T29" s="71">
        <v>0</v>
      </c>
      <c r="U29" s="71">
        <v>0</v>
      </c>
      <c r="V29" s="71">
        <v>90</v>
      </c>
      <c r="W29" s="71">
        <v>0</v>
      </c>
      <c r="X29" s="71">
        <v>0</v>
      </c>
      <c r="Y29" s="71">
        <v>551389</v>
      </c>
      <c r="Z29" s="71">
        <v>6275370722.214839</v>
      </c>
      <c r="AA29" s="71">
        <v>8268518131</v>
      </c>
      <c r="AB29" s="71">
        <v>33217826533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1671</v>
      </c>
      <c r="B30" s="70">
        <v>22</v>
      </c>
      <c r="C30" s="70">
        <v>18</v>
      </c>
      <c r="D30" s="70">
        <v>22</v>
      </c>
      <c r="E30" s="70">
        <v>2024</v>
      </c>
      <c r="F30" s="70" t="s">
        <v>1554</v>
      </c>
      <c r="G30" s="1073" t="s">
        <v>1668</v>
      </c>
      <c r="H30" s="70" t="s">
        <v>1669</v>
      </c>
      <c r="I30" s="1066"/>
      <c r="J30" s="73">
        <v>149750</v>
      </c>
      <c r="K30" s="71">
        <v>196371228</v>
      </c>
      <c r="L30" s="71">
        <v>205275</v>
      </c>
      <c r="M30" s="71">
        <v>268620306</v>
      </c>
      <c r="N30" s="71">
        <v>126600</v>
      </c>
      <c r="O30" s="71">
        <v>252876570.00000003</v>
      </c>
      <c r="P30" s="71">
        <v>983</v>
      </c>
      <c r="Q30" s="71">
        <v>5378909.9999999991</v>
      </c>
      <c r="R30" s="71">
        <v>0</v>
      </c>
      <c r="S30" s="71">
        <v>0</v>
      </c>
      <c r="T30" s="71">
        <v>0</v>
      </c>
      <c r="U30" s="71">
        <v>0</v>
      </c>
      <c r="V30" s="71">
        <v>0</v>
      </c>
      <c r="W30" s="71">
        <v>0</v>
      </c>
      <c r="X30" s="71">
        <v>0</v>
      </c>
      <c r="Y30" s="71">
        <v>0</v>
      </c>
      <c r="Z30" s="71">
        <v>723247014.00000012</v>
      </c>
      <c r="AA30" s="71">
        <v>67314876</v>
      </c>
      <c r="AB30" s="71">
        <v>1035126050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1639</v>
      </c>
      <c r="B31" s="70">
        <v>23</v>
      </c>
      <c r="C31" s="70">
        <v>18</v>
      </c>
      <c r="D31" s="70">
        <v>23</v>
      </c>
      <c r="E31" s="70">
        <v>2024</v>
      </c>
      <c r="F31" s="70" t="s">
        <v>1554</v>
      </c>
      <c r="G31" s="1073" t="s">
        <v>1636</v>
      </c>
      <c r="H31" s="70" t="s">
        <v>1637</v>
      </c>
      <c r="I31" s="1066"/>
      <c r="J31" s="73">
        <v>359895</v>
      </c>
      <c r="K31" s="71">
        <v>480313951</v>
      </c>
      <c r="L31" s="71">
        <v>288191</v>
      </c>
      <c r="M31" s="71">
        <v>383360574.00000006</v>
      </c>
      <c r="N31" s="71">
        <v>98600</v>
      </c>
      <c r="O31" s="71">
        <v>264881148</v>
      </c>
      <c r="P31" s="71">
        <v>130</v>
      </c>
      <c r="Q31" s="71">
        <v>696226.99999999988</v>
      </c>
      <c r="R31" s="71">
        <v>0</v>
      </c>
      <c r="S31" s="71">
        <v>0</v>
      </c>
      <c r="T31" s="71">
        <v>0</v>
      </c>
      <c r="U31" s="71">
        <v>0</v>
      </c>
      <c r="V31" s="71">
        <v>0</v>
      </c>
      <c r="W31" s="71">
        <v>0</v>
      </c>
      <c r="X31" s="71">
        <v>0</v>
      </c>
      <c r="Y31" s="71">
        <v>0</v>
      </c>
      <c r="Z31" s="71">
        <v>1129251900</v>
      </c>
      <c r="AA31" s="71">
        <v>955280729</v>
      </c>
      <c r="AB31" s="71">
        <v>3399159641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2435</v>
      </c>
      <c r="B32" s="70">
        <v>24</v>
      </c>
      <c r="C32" s="70">
        <v>18</v>
      </c>
      <c r="D32" s="70">
        <v>24</v>
      </c>
      <c r="E32" s="70">
        <v>2024</v>
      </c>
      <c r="F32" s="70" t="s">
        <v>1554</v>
      </c>
      <c r="G32" s="1073" t="s">
        <v>2432</v>
      </c>
      <c r="H32" s="70" t="s">
        <v>2433</v>
      </c>
      <c r="I32" s="1066"/>
      <c r="J32" s="73">
        <v>302628</v>
      </c>
      <c r="K32" s="71">
        <v>393017157</v>
      </c>
      <c r="L32" s="71">
        <v>157546</v>
      </c>
      <c r="M32" s="71">
        <v>204303954.99999997</v>
      </c>
      <c r="N32" s="71">
        <v>805400</v>
      </c>
      <c r="O32" s="71">
        <v>2187508282</v>
      </c>
      <c r="P32" s="71">
        <v>10526</v>
      </c>
      <c r="Q32" s="71">
        <v>63495123</v>
      </c>
      <c r="R32" s="71">
        <v>0</v>
      </c>
      <c r="S32" s="71">
        <v>0</v>
      </c>
      <c r="T32" s="71">
        <v>0</v>
      </c>
      <c r="U32" s="71">
        <v>0</v>
      </c>
      <c r="V32" s="71">
        <v>0</v>
      </c>
      <c r="W32" s="71">
        <v>0</v>
      </c>
      <c r="X32" s="71">
        <v>0</v>
      </c>
      <c r="Y32" s="71">
        <v>0</v>
      </c>
      <c r="Z32" s="71">
        <v>2848324517.0000005</v>
      </c>
      <c r="AA32" s="71">
        <v>775125243</v>
      </c>
      <c r="AB32" s="71">
        <v>2814257039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1703</v>
      </c>
      <c r="B33" s="70">
        <v>25</v>
      </c>
      <c r="C33" s="70">
        <v>18</v>
      </c>
      <c r="D33" s="70">
        <v>25</v>
      </c>
      <c r="E33" s="70">
        <v>2024</v>
      </c>
      <c r="F33" s="70" t="s">
        <v>1554</v>
      </c>
      <c r="G33" s="1073" t="s">
        <v>1700</v>
      </c>
      <c r="H33" s="70" t="s">
        <v>1701</v>
      </c>
      <c r="I33" s="1066"/>
      <c r="J33" s="73">
        <v>100470</v>
      </c>
      <c r="K33" s="71">
        <v>114845655</v>
      </c>
      <c r="L33" s="71">
        <v>126097</v>
      </c>
      <c r="M33" s="71">
        <v>144528407.00000003</v>
      </c>
      <c r="N33" s="71">
        <v>257899.99999999997</v>
      </c>
      <c r="O33" s="71">
        <v>641595196</v>
      </c>
      <c r="P33" s="71">
        <v>2741</v>
      </c>
      <c r="Q33" s="71">
        <v>17971592</v>
      </c>
      <c r="R33" s="71">
        <v>0</v>
      </c>
      <c r="S33" s="71">
        <v>0</v>
      </c>
      <c r="T33" s="71">
        <v>0</v>
      </c>
      <c r="U33" s="71">
        <v>0</v>
      </c>
      <c r="V33" s="71">
        <v>19</v>
      </c>
      <c r="W33" s="71">
        <v>0</v>
      </c>
      <c r="X33" s="71">
        <v>0</v>
      </c>
      <c r="Y33" s="71">
        <v>114790.99999999999</v>
      </c>
      <c r="Z33" s="71">
        <v>919055641</v>
      </c>
      <c r="AA33" s="71">
        <v>282923554</v>
      </c>
      <c r="AB33" s="71">
        <v>1015252828.9999999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2419</v>
      </c>
      <c r="B34" s="70">
        <v>26</v>
      </c>
      <c r="C34" s="70">
        <v>18</v>
      </c>
      <c r="D34" s="70">
        <v>26</v>
      </c>
      <c r="E34" s="70">
        <v>2024</v>
      </c>
      <c r="F34" s="70" t="s">
        <v>1554</v>
      </c>
      <c r="G34" s="1073" t="s">
        <v>2416</v>
      </c>
      <c r="H34" s="70" t="s">
        <v>2417</v>
      </c>
      <c r="I34" s="1066"/>
      <c r="J34" s="73">
        <v>268275</v>
      </c>
      <c r="K34" s="71">
        <v>368606096.00000006</v>
      </c>
      <c r="L34" s="71">
        <v>348049</v>
      </c>
      <c r="M34" s="71">
        <v>475158946</v>
      </c>
      <c r="N34" s="71">
        <v>147600</v>
      </c>
      <c r="O34" s="71">
        <v>430591060.99999994</v>
      </c>
      <c r="P34" s="71">
        <v>127</v>
      </c>
      <c r="Q34" s="71">
        <v>710168</v>
      </c>
      <c r="R34" s="71">
        <v>0</v>
      </c>
      <c r="S34" s="71">
        <v>0</v>
      </c>
      <c r="T34" s="71">
        <v>0</v>
      </c>
      <c r="U34" s="71">
        <v>0</v>
      </c>
      <c r="V34" s="71">
        <v>0</v>
      </c>
      <c r="W34" s="71">
        <v>0</v>
      </c>
      <c r="X34" s="71">
        <v>0</v>
      </c>
      <c r="Y34" s="71">
        <v>0</v>
      </c>
      <c r="Z34" s="71">
        <v>1275066271.0000002</v>
      </c>
      <c r="AA34" s="71">
        <v>829394300</v>
      </c>
      <c r="AB34" s="71">
        <v>2984231743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2438</v>
      </c>
      <c r="B35" s="70">
        <v>27</v>
      </c>
      <c r="C35" s="70">
        <v>18</v>
      </c>
      <c r="D35" s="70">
        <v>27</v>
      </c>
      <c r="E35" s="70">
        <v>2024</v>
      </c>
      <c r="F35" s="70" t="s">
        <v>1554</v>
      </c>
      <c r="G35" s="1073" t="s">
        <v>2436</v>
      </c>
      <c r="H35" s="70" t="s">
        <v>2403</v>
      </c>
      <c r="I35" s="1066"/>
      <c r="J35" s="73">
        <v>129505</v>
      </c>
      <c r="K35" s="71">
        <v>170924497</v>
      </c>
      <c r="L35" s="71">
        <v>50655</v>
      </c>
      <c r="M35" s="71">
        <v>66609610</v>
      </c>
      <c r="N35" s="71">
        <v>0</v>
      </c>
      <c r="O35" s="71">
        <v>0</v>
      </c>
      <c r="P35" s="71">
        <v>0</v>
      </c>
      <c r="Q35" s="71">
        <v>0</v>
      </c>
      <c r="R35" s="71">
        <v>0</v>
      </c>
      <c r="S35" s="71">
        <v>0</v>
      </c>
      <c r="T35" s="71">
        <v>0</v>
      </c>
      <c r="U35" s="71">
        <v>0</v>
      </c>
      <c r="V35" s="71">
        <v>0</v>
      </c>
      <c r="W35" s="71">
        <v>0</v>
      </c>
      <c r="X35" s="71">
        <v>0</v>
      </c>
      <c r="Y35" s="71">
        <v>0</v>
      </c>
      <c r="Z35" s="71">
        <v>237534107.00000003</v>
      </c>
      <c r="AA35" s="71">
        <v>336668582</v>
      </c>
      <c r="AB35" s="71">
        <v>1637708981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2411</v>
      </c>
      <c r="B36" s="70">
        <v>28</v>
      </c>
      <c r="C36" s="70">
        <v>18</v>
      </c>
      <c r="D36" s="70">
        <v>28</v>
      </c>
      <c r="E36" s="70">
        <v>2024</v>
      </c>
      <c r="F36" s="70" t="s">
        <v>1554</v>
      </c>
      <c r="G36" s="1073" t="s">
        <v>2408</v>
      </c>
      <c r="H36" s="70" t="s">
        <v>2409</v>
      </c>
      <c r="I36" s="1066"/>
      <c r="J36" s="73">
        <v>350527</v>
      </c>
      <c r="K36" s="71">
        <v>482227789</v>
      </c>
      <c r="L36" s="71">
        <v>40861</v>
      </c>
      <c r="M36" s="71">
        <v>55173185</v>
      </c>
      <c r="N36" s="71">
        <v>0</v>
      </c>
      <c r="O36" s="71">
        <v>0</v>
      </c>
      <c r="P36" s="71">
        <v>0</v>
      </c>
      <c r="Q36" s="71">
        <v>0</v>
      </c>
      <c r="R36" s="71">
        <v>0</v>
      </c>
      <c r="S36" s="71">
        <v>0</v>
      </c>
      <c r="T36" s="71">
        <v>0</v>
      </c>
      <c r="U36" s="71">
        <v>0</v>
      </c>
      <c r="V36" s="71">
        <v>0</v>
      </c>
      <c r="W36" s="71">
        <v>0</v>
      </c>
      <c r="X36" s="71">
        <v>0</v>
      </c>
      <c r="Y36" s="71">
        <v>0</v>
      </c>
      <c r="Z36" s="71">
        <v>537400974</v>
      </c>
      <c r="AA36" s="71">
        <v>883992665.00000012</v>
      </c>
      <c r="AB36" s="71">
        <v>3602493561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173077</v>
      </c>
      <c r="K37" s="71">
        <v>218118426</v>
      </c>
      <c r="L37" s="71">
        <v>225555</v>
      </c>
      <c r="M37" s="71">
        <v>283574328</v>
      </c>
      <c r="N37" s="71">
        <v>87700</v>
      </c>
      <c r="O37" s="71">
        <v>224517458</v>
      </c>
      <c r="P37" s="71">
        <v>0</v>
      </c>
      <c r="Q37" s="71">
        <v>0</v>
      </c>
      <c r="R37" s="71">
        <v>257</v>
      </c>
      <c r="S37" s="71">
        <v>1648472.9999999998</v>
      </c>
      <c r="T37" s="71">
        <v>0</v>
      </c>
      <c r="U37" s="71">
        <v>0</v>
      </c>
      <c r="V37" s="71">
        <v>0</v>
      </c>
      <c r="W37" s="71">
        <v>0</v>
      </c>
      <c r="X37" s="71">
        <v>0</v>
      </c>
      <c r="Y37" s="71">
        <v>0</v>
      </c>
      <c r="Z37" s="71">
        <v>727858685.22484994</v>
      </c>
      <c r="AA37" s="71">
        <v>568380520</v>
      </c>
      <c r="AB37" s="71">
        <v>1801843046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1727</v>
      </c>
      <c r="B38" s="70">
        <v>30</v>
      </c>
      <c r="C38" s="70">
        <v>18</v>
      </c>
      <c r="D38" s="70">
        <v>30</v>
      </c>
      <c r="E38" s="70">
        <v>2024</v>
      </c>
      <c r="F38" s="70" t="s">
        <v>1554</v>
      </c>
      <c r="G38" s="1073" t="s">
        <v>1724</v>
      </c>
      <c r="H38" s="70" t="s">
        <v>1725</v>
      </c>
      <c r="I38" s="1066"/>
      <c r="J38" s="73">
        <v>439886</v>
      </c>
      <c r="K38" s="71">
        <v>587918623</v>
      </c>
      <c r="L38" s="71">
        <v>85248</v>
      </c>
      <c r="M38" s="71">
        <v>112105454</v>
      </c>
      <c r="N38" s="71">
        <v>69800</v>
      </c>
      <c r="O38" s="71">
        <v>166057355</v>
      </c>
      <c r="P38" s="71">
        <v>0</v>
      </c>
      <c r="Q38" s="71">
        <v>0</v>
      </c>
      <c r="R38" s="71">
        <v>6</v>
      </c>
      <c r="S38" s="71">
        <v>51658</v>
      </c>
      <c r="T38" s="71">
        <v>0</v>
      </c>
      <c r="U38" s="71">
        <v>0</v>
      </c>
      <c r="V38" s="71">
        <v>0</v>
      </c>
      <c r="W38" s="71">
        <v>0</v>
      </c>
      <c r="X38" s="71">
        <v>0</v>
      </c>
      <c r="Y38" s="71">
        <v>0</v>
      </c>
      <c r="Z38" s="71">
        <v>866133089.52467</v>
      </c>
      <c r="AA38" s="71">
        <v>1116752798</v>
      </c>
      <c r="AB38" s="71">
        <v>5671078471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1683</v>
      </c>
      <c r="B39" s="70">
        <v>31</v>
      </c>
      <c r="C39" s="70">
        <v>18</v>
      </c>
      <c r="D39" s="70">
        <v>31</v>
      </c>
      <c r="E39" s="70">
        <v>2024</v>
      </c>
      <c r="F39" s="70" t="s">
        <v>1554</v>
      </c>
      <c r="G39" s="1073" t="s">
        <v>1680</v>
      </c>
      <c r="H39" s="70" t="s">
        <v>1681</v>
      </c>
      <c r="I39" s="1066"/>
      <c r="J39" s="73">
        <v>442331</v>
      </c>
      <c r="K39" s="71">
        <v>605183983</v>
      </c>
      <c r="L39" s="71">
        <v>274446</v>
      </c>
      <c r="M39" s="71">
        <v>373495262.99999994</v>
      </c>
      <c r="N39" s="71">
        <v>131100</v>
      </c>
      <c r="O39" s="71">
        <v>248459158</v>
      </c>
      <c r="P39" s="71">
        <v>0</v>
      </c>
      <c r="Q39" s="71">
        <v>0</v>
      </c>
      <c r="R39" s="71">
        <v>205</v>
      </c>
      <c r="S39" s="71">
        <v>1711318</v>
      </c>
      <c r="T39" s="71">
        <v>0</v>
      </c>
      <c r="U39" s="71">
        <v>0</v>
      </c>
      <c r="V39" s="71">
        <v>0</v>
      </c>
      <c r="W39" s="71">
        <v>0</v>
      </c>
      <c r="X39" s="71">
        <v>0</v>
      </c>
      <c r="Y39" s="71">
        <v>0</v>
      </c>
      <c r="Z39" s="71">
        <v>1228849722.28613</v>
      </c>
      <c r="AA39" s="71">
        <v>1369827977</v>
      </c>
      <c r="AB39" s="71">
        <v>4726626149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2427</v>
      </c>
      <c r="B40" s="70">
        <v>32</v>
      </c>
      <c r="C40" s="70">
        <v>18</v>
      </c>
      <c r="D40" s="70">
        <v>32</v>
      </c>
      <c r="E40" s="70">
        <v>2024</v>
      </c>
      <c r="F40" s="70" t="s">
        <v>1554</v>
      </c>
      <c r="G40" s="1073" t="s">
        <v>2424</v>
      </c>
      <c r="H40" s="70" t="s">
        <v>2425</v>
      </c>
      <c r="I40" s="1066"/>
      <c r="J40" s="73">
        <v>307484</v>
      </c>
      <c r="K40" s="71">
        <v>384409803</v>
      </c>
      <c r="L40" s="71">
        <v>630967</v>
      </c>
      <c r="M40" s="71">
        <v>788221300.99999988</v>
      </c>
      <c r="N40" s="71">
        <v>293900</v>
      </c>
      <c r="O40" s="71">
        <v>795543586</v>
      </c>
      <c r="P40" s="71">
        <v>0</v>
      </c>
      <c r="Q40" s="71">
        <v>0</v>
      </c>
      <c r="R40" s="71">
        <v>0</v>
      </c>
      <c r="S40" s="71">
        <v>0</v>
      </c>
      <c r="T40" s="71">
        <v>0</v>
      </c>
      <c r="U40" s="71">
        <v>0</v>
      </c>
      <c r="V40" s="71">
        <v>0</v>
      </c>
      <c r="W40" s="71">
        <v>0</v>
      </c>
      <c r="X40" s="71">
        <v>0</v>
      </c>
      <c r="Y40" s="71">
        <v>0</v>
      </c>
      <c r="Z40" s="71">
        <v>1968174690</v>
      </c>
      <c r="AA40" s="71">
        <v>825569260</v>
      </c>
      <c r="AB40" s="71">
        <v>2929190260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1938</v>
      </c>
      <c r="B41" s="70">
        <v>33</v>
      </c>
      <c r="C41" s="70">
        <v>18</v>
      </c>
      <c r="D41" s="70">
        <v>33</v>
      </c>
      <c r="E41" s="70">
        <v>2024</v>
      </c>
      <c r="F41" s="70" t="s">
        <v>1554</v>
      </c>
      <c r="G41" s="1073" t="s">
        <v>1917</v>
      </c>
      <c r="H41" s="70" t="s">
        <v>1918</v>
      </c>
      <c r="I41" s="1066"/>
      <c r="J41" s="73">
        <v>485105</v>
      </c>
      <c r="K41" s="71">
        <v>589157426</v>
      </c>
      <c r="L41" s="71">
        <v>695570</v>
      </c>
      <c r="M41" s="71">
        <v>844773270</v>
      </c>
      <c r="N41" s="71">
        <v>295400</v>
      </c>
      <c r="O41" s="71">
        <v>816818452.00000012</v>
      </c>
      <c r="P41" s="71">
        <v>61</v>
      </c>
      <c r="Q41" s="71">
        <v>329106</v>
      </c>
      <c r="R41" s="71">
        <v>0</v>
      </c>
      <c r="S41" s="71">
        <v>0</v>
      </c>
      <c r="T41" s="71">
        <v>0</v>
      </c>
      <c r="U41" s="71">
        <v>0</v>
      </c>
      <c r="V41" s="71">
        <v>0</v>
      </c>
      <c r="W41" s="71">
        <v>0</v>
      </c>
      <c r="X41" s="71">
        <v>0</v>
      </c>
      <c r="Y41" s="71">
        <v>0</v>
      </c>
      <c r="Z41" s="71">
        <v>2251078254</v>
      </c>
      <c r="AA41" s="71">
        <v>1352564747</v>
      </c>
      <c r="AB41" s="71">
        <v>4771600052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1647</v>
      </c>
      <c r="B42" s="70">
        <v>34</v>
      </c>
      <c r="C42" s="70">
        <v>18</v>
      </c>
      <c r="D42" s="70">
        <v>34</v>
      </c>
      <c r="E42" s="70">
        <v>2024</v>
      </c>
      <c r="F42" s="70" t="s">
        <v>1554</v>
      </c>
      <c r="G42" s="1073" t="s">
        <v>1644</v>
      </c>
      <c r="H42" s="70" t="s">
        <v>1645</v>
      </c>
      <c r="I42" s="1066"/>
      <c r="J42" s="73">
        <v>510286</v>
      </c>
      <c r="K42" s="71">
        <v>592790399</v>
      </c>
      <c r="L42" s="71">
        <v>430327</v>
      </c>
      <c r="M42" s="71">
        <v>500999949</v>
      </c>
      <c r="N42" s="71">
        <v>738500</v>
      </c>
      <c r="O42" s="71">
        <v>1817238757</v>
      </c>
      <c r="P42" s="71">
        <v>1225</v>
      </c>
      <c r="Q42" s="71">
        <v>7573265</v>
      </c>
      <c r="R42" s="71">
        <v>0</v>
      </c>
      <c r="S42" s="71">
        <v>0</v>
      </c>
      <c r="T42" s="71">
        <v>0</v>
      </c>
      <c r="U42" s="71">
        <v>0</v>
      </c>
      <c r="V42" s="71">
        <v>142</v>
      </c>
      <c r="W42" s="71">
        <v>0</v>
      </c>
      <c r="X42" s="71">
        <v>0</v>
      </c>
      <c r="Y42" s="71">
        <v>870253</v>
      </c>
      <c r="Z42" s="71">
        <v>2919472623</v>
      </c>
      <c r="AA42" s="71">
        <v>1189428607</v>
      </c>
      <c r="AB42" s="71">
        <v>4562516270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2450</v>
      </c>
      <c r="B43" s="70">
        <v>35</v>
      </c>
      <c r="C43" s="70">
        <v>18</v>
      </c>
      <c r="D43" s="70">
        <v>35</v>
      </c>
      <c r="E43" s="70">
        <v>2024</v>
      </c>
      <c r="F43" s="70" t="s">
        <v>1554</v>
      </c>
      <c r="G43" s="1073" t="s">
        <v>2447</v>
      </c>
      <c r="H43" s="70" t="s">
        <v>2448</v>
      </c>
      <c r="I43" s="1066"/>
      <c r="J43" s="73">
        <v>798744</v>
      </c>
      <c r="K43" s="71">
        <v>1071728235.9999999</v>
      </c>
      <c r="L43" s="71">
        <v>11057</v>
      </c>
      <c r="M43" s="71">
        <v>14788021</v>
      </c>
      <c r="N43" s="71">
        <v>30500</v>
      </c>
      <c r="O43" s="71">
        <v>79617685</v>
      </c>
      <c r="P43" s="71">
        <v>1605</v>
      </c>
      <c r="Q43" s="71">
        <v>8210889.9999999991</v>
      </c>
      <c r="R43" s="71">
        <v>0</v>
      </c>
      <c r="S43" s="71">
        <v>0</v>
      </c>
      <c r="T43" s="71">
        <v>0</v>
      </c>
      <c r="U43" s="71">
        <v>0</v>
      </c>
      <c r="V43" s="71">
        <v>94</v>
      </c>
      <c r="W43" s="71">
        <v>0</v>
      </c>
      <c r="X43" s="71">
        <v>0</v>
      </c>
      <c r="Y43" s="71">
        <v>579351</v>
      </c>
      <c r="Z43" s="71">
        <v>1174924183.0000002</v>
      </c>
      <c r="AA43" s="71">
        <v>2243765861</v>
      </c>
      <c r="AB43" s="71">
        <v>8540953768.999999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1667</v>
      </c>
      <c r="B44" s="70">
        <v>36</v>
      </c>
      <c r="C44" s="70">
        <v>18</v>
      </c>
      <c r="D44" s="70">
        <v>36</v>
      </c>
      <c r="E44" s="70">
        <v>2024</v>
      </c>
      <c r="F44" s="70" t="s">
        <v>1554</v>
      </c>
      <c r="G44" s="1073" t="s">
        <v>1664</v>
      </c>
      <c r="H44" s="70" t="s">
        <v>1665</v>
      </c>
      <c r="I44" s="1066"/>
      <c r="J44" s="73">
        <v>248985</v>
      </c>
      <c r="K44" s="71">
        <v>318875812</v>
      </c>
      <c r="L44" s="71">
        <v>207685</v>
      </c>
      <c r="M44" s="71">
        <v>265005136</v>
      </c>
      <c r="N44" s="71">
        <v>50800</v>
      </c>
      <c r="O44" s="71">
        <v>123571568</v>
      </c>
      <c r="P44" s="71">
        <v>0</v>
      </c>
      <c r="Q44" s="71">
        <v>0</v>
      </c>
      <c r="R44" s="71">
        <v>0</v>
      </c>
      <c r="S44" s="71">
        <v>0</v>
      </c>
      <c r="T44" s="71">
        <v>0</v>
      </c>
      <c r="U44" s="71">
        <v>0</v>
      </c>
      <c r="V44" s="71">
        <v>0</v>
      </c>
      <c r="W44" s="71">
        <v>0</v>
      </c>
      <c r="X44" s="71">
        <v>0</v>
      </c>
      <c r="Y44" s="71">
        <v>0</v>
      </c>
      <c r="Z44" s="71">
        <v>707452516</v>
      </c>
      <c r="AA44" s="71">
        <v>809192404</v>
      </c>
      <c r="AB44" s="71">
        <v>2831765834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2431</v>
      </c>
      <c r="B45" s="70">
        <v>37</v>
      </c>
      <c r="C45" s="70">
        <v>18</v>
      </c>
      <c r="D45" s="70">
        <v>37</v>
      </c>
      <c r="E45" s="70">
        <v>2024</v>
      </c>
      <c r="F45" s="70" t="s">
        <v>1554</v>
      </c>
      <c r="G45" s="1073" t="s">
        <v>2428</v>
      </c>
      <c r="H45" s="70" t="s">
        <v>2429</v>
      </c>
      <c r="I45" s="1066"/>
      <c r="J45" s="73">
        <v>131747</v>
      </c>
      <c r="K45" s="71">
        <v>184122867</v>
      </c>
      <c r="L45" s="71">
        <v>14979</v>
      </c>
      <c r="M45" s="71">
        <v>20380176</v>
      </c>
      <c r="N45" s="71">
        <v>0</v>
      </c>
      <c r="O45" s="71">
        <v>0</v>
      </c>
      <c r="P45" s="71">
        <v>0</v>
      </c>
      <c r="Q45" s="71">
        <v>0</v>
      </c>
      <c r="R45" s="71">
        <v>0</v>
      </c>
      <c r="S45" s="71">
        <v>0</v>
      </c>
      <c r="T45" s="71">
        <v>0</v>
      </c>
      <c r="U45" s="71">
        <v>0</v>
      </c>
      <c r="V45" s="71">
        <v>0</v>
      </c>
      <c r="W45" s="71">
        <v>0</v>
      </c>
      <c r="X45" s="71">
        <v>0</v>
      </c>
      <c r="Y45" s="71">
        <v>0</v>
      </c>
      <c r="Z45" s="71">
        <v>204503043</v>
      </c>
      <c r="AA45" s="71">
        <v>287838402</v>
      </c>
      <c r="AB45" s="71">
        <v>976717168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2446</v>
      </c>
      <c r="B46" s="70">
        <v>38</v>
      </c>
      <c r="C46" s="70">
        <v>18</v>
      </c>
      <c r="D46" s="70">
        <v>38</v>
      </c>
      <c r="E46" s="70">
        <v>2024</v>
      </c>
      <c r="F46" s="70" t="s">
        <v>1554</v>
      </c>
      <c r="G46" s="1073" t="s">
        <v>2443</v>
      </c>
      <c r="H46" s="70" t="s">
        <v>2444</v>
      </c>
      <c r="I46" s="1066"/>
      <c r="J46" s="73">
        <v>1918012</v>
      </c>
      <c r="K46" s="71">
        <v>2605834216</v>
      </c>
      <c r="L46" s="71">
        <v>708478</v>
      </c>
      <c r="M46" s="71">
        <v>957305921</v>
      </c>
      <c r="N46" s="71">
        <v>117400</v>
      </c>
      <c r="O46" s="71">
        <v>237829260</v>
      </c>
      <c r="P46" s="71">
        <v>0</v>
      </c>
      <c r="Q46" s="71">
        <v>0</v>
      </c>
      <c r="R46" s="71">
        <v>0</v>
      </c>
      <c r="S46" s="71">
        <v>0</v>
      </c>
      <c r="T46" s="71">
        <v>0</v>
      </c>
      <c r="U46" s="71">
        <v>0</v>
      </c>
      <c r="V46" s="71">
        <v>0</v>
      </c>
      <c r="W46" s="71">
        <v>0</v>
      </c>
      <c r="X46" s="71">
        <v>0</v>
      </c>
      <c r="Y46" s="71">
        <v>0</v>
      </c>
      <c r="Z46" s="71">
        <v>3800969397.0000005</v>
      </c>
      <c r="AA46" s="71">
        <v>5268360664</v>
      </c>
      <c r="AB46" s="71">
        <v>18134819562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1659</v>
      </c>
      <c r="B47" s="70">
        <v>39</v>
      </c>
      <c r="C47" s="70">
        <v>18</v>
      </c>
      <c r="D47" s="70">
        <v>39</v>
      </c>
      <c r="E47" s="70">
        <v>2024</v>
      </c>
      <c r="F47" s="70" t="s">
        <v>1554</v>
      </c>
      <c r="G47" s="1073" t="s">
        <v>1656</v>
      </c>
      <c r="H47" s="70" t="s">
        <v>1657</v>
      </c>
      <c r="I47" s="1066"/>
      <c r="J47" s="73">
        <v>114407</v>
      </c>
      <c r="K47" s="71">
        <v>151756782.99999997</v>
      </c>
      <c r="L47" s="71">
        <v>159548</v>
      </c>
      <c r="M47" s="71">
        <v>209333125</v>
      </c>
      <c r="N47" s="71">
        <v>6100</v>
      </c>
      <c r="O47" s="71">
        <v>13630449</v>
      </c>
      <c r="P47" s="71">
        <v>0</v>
      </c>
      <c r="Q47" s="71">
        <v>0</v>
      </c>
      <c r="R47" s="71">
        <v>0</v>
      </c>
      <c r="S47" s="71">
        <v>0</v>
      </c>
      <c r="T47" s="71">
        <v>0</v>
      </c>
      <c r="U47" s="71">
        <v>0</v>
      </c>
      <c r="V47" s="71">
        <v>0</v>
      </c>
      <c r="W47" s="71">
        <v>0</v>
      </c>
      <c r="X47" s="71">
        <v>0</v>
      </c>
      <c r="Y47" s="71">
        <v>0</v>
      </c>
      <c r="Z47" s="71">
        <v>374720356.99999994</v>
      </c>
      <c r="AA47" s="71">
        <v>328435668</v>
      </c>
      <c r="AB47" s="71">
        <v>1114228673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1651</v>
      </c>
      <c r="B48" s="70">
        <v>40</v>
      </c>
      <c r="C48" s="70">
        <v>18</v>
      </c>
      <c r="D48" s="70">
        <v>40</v>
      </c>
      <c r="E48" s="70">
        <v>2024</v>
      </c>
      <c r="F48" s="70" t="s">
        <v>1554</v>
      </c>
      <c r="G48" s="1073" t="s">
        <v>1648</v>
      </c>
      <c r="H48" s="70" t="s">
        <v>1649</v>
      </c>
      <c r="I48" s="1066"/>
      <c r="J48" s="73">
        <v>401799</v>
      </c>
      <c r="K48" s="71">
        <v>557101913</v>
      </c>
      <c r="L48" s="71">
        <v>443595</v>
      </c>
      <c r="M48" s="71">
        <v>612144979</v>
      </c>
      <c r="N48" s="71">
        <v>27500</v>
      </c>
      <c r="O48" s="71">
        <v>52150639.000000007</v>
      </c>
      <c r="P48" s="71">
        <v>0</v>
      </c>
      <c r="Q48" s="71">
        <v>0</v>
      </c>
      <c r="R48" s="71">
        <v>438</v>
      </c>
      <c r="S48" s="71">
        <v>3645644</v>
      </c>
      <c r="T48" s="71">
        <v>0</v>
      </c>
      <c r="U48" s="71">
        <v>0</v>
      </c>
      <c r="V48" s="71">
        <v>0</v>
      </c>
      <c r="W48" s="71">
        <v>0</v>
      </c>
      <c r="X48" s="71">
        <v>0</v>
      </c>
      <c r="Y48" s="71">
        <v>0</v>
      </c>
      <c r="Z48" s="71">
        <v>1225043174.6479402</v>
      </c>
      <c r="AA48" s="71">
        <v>1122199908</v>
      </c>
      <c r="AB48" s="71">
        <v>3932934993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1679</v>
      </c>
      <c r="B49" s="70">
        <v>41</v>
      </c>
      <c r="C49" s="70">
        <v>18</v>
      </c>
      <c r="D49" s="70">
        <v>41</v>
      </c>
      <c r="E49" s="70">
        <v>2024</v>
      </c>
      <c r="F49" s="70" t="s">
        <v>1554</v>
      </c>
      <c r="G49" s="1073" t="s">
        <v>1676</v>
      </c>
      <c r="H49" s="70" t="s">
        <v>1677</v>
      </c>
      <c r="I49" s="1066"/>
      <c r="J49" s="73">
        <v>388675</v>
      </c>
      <c r="K49" s="71">
        <v>552260956</v>
      </c>
      <c r="L49" s="71">
        <v>607136</v>
      </c>
      <c r="M49" s="71">
        <v>858602997</v>
      </c>
      <c r="N49" s="71">
        <v>150100</v>
      </c>
      <c r="O49" s="71">
        <v>402369103</v>
      </c>
      <c r="P49" s="71">
        <v>88</v>
      </c>
      <c r="Q49" s="71">
        <v>492790</v>
      </c>
      <c r="R49" s="71">
        <v>0</v>
      </c>
      <c r="S49" s="71">
        <v>0</v>
      </c>
      <c r="T49" s="71">
        <v>0</v>
      </c>
      <c r="U49" s="71">
        <v>0</v>
      </c>
      <c r="V49" s="71">
        <v>0</v>
      </c>
      <c r="W49" s="71">
        <v>0</v>
      </c>
      <c r="X49" s="71">
        <v>0</v>
      </c>
      <c r="Y49" s="71">
        <v>0</v>
      </c>
      <c r="Z49" s="71">
        <v>1813725846.0000002</v>
      </c>
      <c r="AA49" s="71">
        <v>1245216886</v>
      </c>
      <c r="AB49" s="71">
        <v>3974430960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1719</v>
      </c>
      <c r="B50" s="70">
        <v>42</v>
      </c>
      <c r="C50" s="70">
        <v>18</v>
      </c>
      <c r="D50" s="70">
        <v>42</v>
      </c>
      <c r="E50" s="70">
        <v>2024</v>
      </c>
      <c r="F50" s="70" t="s">
        <v>1554</v>
      </c>
      <c r="G50" s="1073" t="s">
        <v>1716</v>
      </c>
      <c r="H50" s="70" t="s">
        <v>1717</v>
      </c>
      <c r="I50" s="1066"/>
      <c r="J50" s="73">
        <v>204753</v>
      </c>
      <c r="K50" s="71">
        <v>240730608.00000003</v>
      </c>
      <c r="L50" s="71">
        <v>133657</v>
      </c>
      <c r="M50" s="71">
        <v>157350753</v>
      </c>
      <c r="N50" s="71">
        <v>454400</v>
      </c>
      <c r="O50" s="71">
        <v>1181155977</v>
      </c>
      <c r="P50" s="71">
        <v>5124</v>
      </c>
      <c r="Q50" s="71">
        <v>29679797.999999996</v>
      </c>
      <c r="R50" s="71">
        <v>0</v>
      </c>
      <c r="S50" s="71">
        <v>0</v>
      </c>
      <c r="T50" s="71">
        <v>0</v>
      </c>
      <c r="U50" s="71">
        <v>0</v>
      </c>
      <c r="V50" s="71">
        <v>0</v>
      </c>
      <c r="W50" s="71">
        <v>0</v>
      </c>
      <c r="X50" s="71">
        <v>0</v>
      </c>
      <c r="Y50" s="71">
        <v>0</v>
      </c>
      <c r="Z50" s="71">
        <v>1608917135.9999998</v>
      </c>
      <c r="AA50" s="71">
        <v>425976827.00000006</v>
      </c>
      <c r="AB50" s="71">
        <v>1642979832</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1694</v>
      </c>
      <c r="B190" s="70">
        <v>182</v>
      </c>
      <c r="C190" s="70">
        <v>16</v>
      </c>
      <c r="D190" s="70">
        <v>2</v>
      </c>
      <c r="E190" s="70">
        <v>2022</v>
      </c>
      <c r="F190" s="70" t="s">
        <v>161</v>
      </c>
      <c r="G190" s="1073" t="s">
        <v>1692</v>
      </c>
      <c r="H190" s="70" t="s">
        <v>1693</v>
      </c>
      <c r="I190" s="1066"/>
      <c r="J190" s="73"/>
      <c r="K190" s="71"/>
      <c r="L190" s="71"/>
      <c r="M190" s="71"/>
      <c r="N190" s="71"/>
      <c r="O190" s="71"/>
      <c r="P190" s="71"/>
      <c r="Q190" s="71"/>
      <c r="R190" s="71"/>
      <c r="S190" s="71"/>
      <c r="T190" s="71"/>
      <c r="U190" s="71"/>
      <c r="V190" s="71"/>
      <c r="W190" s="71"/>
      <c r="X190" s="71"/>
      <c r="Y190" s="71"/>
      <c r="Z190" s="71"/>
      <c r="AA190" s="71"/>
      <c r="AB190" s="71"/>
      <c r="AC190" s="72"/>
      <c r="AD190" s="71">
        <v>123705288.09563336</v>
      </c>
      <c r="AE190" s="71">
        <v>1021752.7410840732</v>
      </c>
      <c r="AF190" s="71">
        <v>547291.95238294918</v>
      </c>
      <c r="AG190" s="71">
        <v>55012822.248892613</v>
      </c>
      <c r="AH190" s="71">
        <v>51976621.981105089</v>
      </c>
      <c r="AI190" s="71">
        <v>0</v>
      </c>
      <c r="AJ190" s="71">
        <v>0</v>
      </c>
      <c r="AK190" s="71">
        <v>3612206.9337446503</v>
      </c>
      <c r="AL190" s="71">
        <v>0</v>
      </c>
      <c r="AM190" s="71">
        <v>0</v>
      </c>
      <c r="AN190" s="71">
        <v>235875983.95284271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1642</v>
      </c>
      <c r="B191" s="70">
        <v>183</v>
      </c>
      <c r="C191" s="70">
        <v>16</v>
      </c>
      <c r="D191" s="70">
        <v>3</v>
      </c>
      <c r="E191" s="70">
        <v>2022</v>
      </c>
      <c r="F191" s="70" t="s">
        <v>161</v>
      </c>
      <c r="G191" s="1073" t="s">
        <v>1640</v>
      </c>
      <c r="H191" s="70" t="s">
        <v>1641</v>
      </c>
      <c r="I191" s="1066"/>
      <c r="J191" s="73"/>
      <c r="K191" s="71"/>
      <c r="L191" s="71"/>
      <c r="M191" s="71"/>
      <c r="N191" s="71"/>
      <c r="O191" s="71"/>
      <c r="P191" s="71"/>
      <c r="Q191" s="71"/>
      <c r="R191" s="71"/>
      <c r="S191" s="71"/>
      <c r="T191" s="71"/>
      <c r="U191" s="71"/>
      <c r="V191" s="71"/>
      <c r="W191" s="71"/>
      <c r="X191" s="71"/>
      <c r="Y191" s="71"/>
      <c r="Z191" s="71"/>
      <c r="AA191" s="71"/>
      <c r="AB191" s="71"/>
      <c r="AC191" s="72"/>
      <c r="AD191" s="71">
        <v>905970338.24425387</v>
      </c>
      <c r="AE191" s="71">
        <v>4266676.9662088752</v>
      </c>
      <c r="AF191" s="71">
        <v>439273.80388631445</v>
      </c>
      <c r="AG191" s="71">
        <v>519529113.4489404</v>
      </c>
      <c r="AH191" s="71">
        <v>564805208.43239689</v>
      </c>
      <c r="AI191" s="71">
        <v>0</v>
      </c>
      <c r="AJ191" s="71">
        <v>0</v>
      </c>
      <c r="AK191" s="71">
        <v>39435992.221110724</v>
      </c>
      <c r="AL191" s="71">
        <v>0</v>
      </c>
      <c r="AM191" s="71">
        <v>0</v>
      </c>
      <c r="AN191" s="71">
        <v>2034446603.1167972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1674</v>
      </c>
      <c r="B192" s="70">
        <v>184</v>
      </c>
      <c r="C192" s="70">
        <v>16</v>
      </c>
      <c r="D192" s="70">
        <v>4</v>
      </c>
      <c r="E192" s="70">
        <v>2022</v>
      </c>
      <c r="F192" s="70" t="s">
        <v>161</v>
      </c>
      <c r="G192" s="1073" t="s">
        <v>1672</v>
      </c>
      <c r="H192" s="70" t="s">
        <v>1673</v>
      </c>
      <c r="I192" s="1066"/>
      <c r="J192" s="73"/>
      <c r="K192" s="71"/>
      <c r="L192" s="71"/>
      <c r="M192" s="71"/>
      <c r="N192" s="71"/>
      <c r="O192" s="71"/>
      <c r="P192" s="71"/>
      <c r="Q192" s="71"/>
      <c r="R192" s="71"/>
      <c r="S192" s="71"/>
      <c r="T192" s="71"/>
      <c r="U192" s="71"/>
      <c r="V192" s="71"/>
      <c r="W192" s="71"/>
      <c r="X192" s="71"/>
      <c r="Y192" s="71"/>
      <c r="Z192" s="71"/>
      <c r="AA192" s="71"/>
      <c r="AB192" s="71"/>
      <c r="AC192" s="72"/>
      <c r="AD192" s="71">
        <v>207720182.1963262</v>
      </c>
      <c r="AE192" s="71">
        <v>1537316.0508053948</v>
      </c>
      <c r="AF192" s="71">
        <v>2253978.6986297769</v>
      </c>
      <c r="AG192" s="71">
        <v>86891885.777878404</v>
      </c>
      <c r="AH192" s="71">
        <v>81666196.130085841</v>
      </c>
      <c r="AI192" s="71">
        <v>0</v>
      </c>
      <c r="AJ192" s="71">
        <v>0</v>
      </c>
      <c r="AK192" s="71">
        <v>5867544.2578593306</v>
      </c>
      <c r="AL192" s="71">
        <v>0</v>
      </c>
      <c r="AM192" s="71">
        <v>0</v>
      </c>
      <c r="AN192" s="71">
        <v>385937103.11158496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2401</v>
      </c>
      <c r="B193" s="70">
        <v>185</v>
      </c>
      <c r="C193" s="70">
        <v>16</v>
      </c>
      <c r="D193" s="70">
        <v>5</v>
      </c>
      <c r="E193" s="70">
        <v>2022</v>
      </c>
      <c r="F193" s="70" t="s">
        <v>161</v>
      </c>
      <c r="G193" s="1073" t="s">
        <v>2399</v>
      </c>
      <c r="H193" s="70" t="s">
        <v>2400</v>
      </c>
      <c r="I193" s="1066"/>
      <c r="J193" s="73"/>
      <c r="K193" s="71"/>
      <c r="L193" s="71"/>
      <c r="M193" s="71"/>
      <c r="N193" s="71"/>
      <c r="O193" s="71"/>
      <c r="P193" s="71"/>
      <c r="Q193" s="71"/>
      <c r="R193" s="71"/>
      <c r="S193" s="71"/>
      <c r="T193" s="71"/>
      <c r="U193" s="71"/>
      <c r="V193" s="71"/>
      <c r="W193" s="71"/>
      <c r="X193" s="71"/>
      <c r="Y193" s="71"/>
      <c r="Z193" s="71"/>
      <c r="AA193" s="71"/>
      <c r="AB193" s="71"/>
      <c r="AC193" s="72"/>
      <c r="AD193" s="71">
        <v>53494408.990504831</v>
      </c>
      <c r="AE193" s="71">
        <v>1495133.598191832</v>
      </c>
      <c r="AF193" s="71">
        <v>2405204.1065250658</v>
      </c>
      <c r="AG193" s="71">
        <v>61715244.031193219</v>
      </c>
      <c r="AH193" s="71">
        <v>48849521.491912387</v>
      </c>
      <c r="AI193" s="71">
        <v>0</v>
      </c>
      <c r="AJ193" s="71">
        <v>0</v>
      </c>
      <c r="AK193" s="71">
        <v>3702854.2944184458</v>
      </c>
      <c r="AL193" s="71">
        <v>0</v>
      </c>
      <c r="AM193" s="71">
        <v>0</v>
      </c>
      <c r="AN193" s="71">
        <v>171662366.5127458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2406</v>
      </c>
      <c r="B194" s="70">
        <v>186</v>
      </c>
      <c r="C194" s="70">
        <v>16</v>
      </c>
      <c r="D194" s="70">
        <v>6</v>
      </c>
      <c r="E194" s="70">
        <v>2022</v>
      </c>
      <c r="F194" s="70" t="s">
        <v>161</v>
      </c>
      <c r="G194" s="1073" t="s">
        <v>2404</v>
      </c>
      <c r="H194" s="70" t="s">
        <v>2405</v>
      </c>
      <c r="I194" s="1066"/>
      <c r="J194" s="73"/>
      <c r="K194" s="71"/>
      <c r="L194" s="71"/>
      <c r="M194" s="71"/>
      <c r="N194" s="71"/>
      <c r="O194" s="71"/>
      <c r="P194" s="71"/>
      <c r="Q194" s="71"/>
      <c r="R194" s="71"/>
      <c r="S194" s="71"/>
      <c r="T194" s="71"/>
      <c r="U194" s="71"/>
      <c r="V194" s="71"/>
      <c r="W194" s="71"/>
      <c r="X194" s="71"/>
      <c r="Y194" s="71"/>
      <c r="Z194" s="71"/>
      <c r="AA194" s="71"/>
      <c r="AB194" s="71"/>
      <c r="AC194" s="72"/>
      <c r="AD194" s="71">
        <v>1784257.0567343915</v>
      </c>
      <c r="AE194" s="71">
        <v>857709.86980910739</v>
      </c>
      <c r="AF194" s="71">
        <v>194432.66729394245</v>
      </c>
      <c r="AG194" s="71">
        <v>161488642.22792408</v>
      </c>
      <c r="AH194" s="71">
        <v>180791705.53782445</v>
      </c>
      <c r="AI194" s="71">
        <v>0</v>
      </c>
      <c r="AJ194" s="71">
        <v>0</v>
      </c>
      <c r="AK194" s="71">
        <v>12315903.085961867</v>
      </c>
      <c r="AL194" s="71">
        <v>0</v>
      </c>
      <c r="AM194" s="71">
        <v>0</v>
      </c>
      <c r="AN194" s="71">
        <v>357432650.44554788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2453</v>
      </c>
      <c r="B195" s="70">
        <v>187</v>
      </c>
      <c r="C195" s="70">
        <v>16</v>
      </c>
      <c r="D195" s="70">
        <v>7</v>
      </c>
      <c r="E195" s="70">
        <v>2022</v>
      </c>
      <c r="F195" s="70" t="s">
        <v>161</v>
      </c>
      <c r="G195" s="1073" t="s">
        <v>2451</v>
      </c>
      <c r="H195" s="70" t="s">
        <v>2452</v>
      </c>
      <c r="I195" s="1066"/>
      <c r="J195" s="73"/>
      <c r="K195" s="71"/>
      <c r="L195" s="71"/>
      <c r="M195" s="71"/>
      <c r="N195" s="71"/>
      <c r="O195" s="71"/>
      <c r="P195" s="71"/>
      <c r="Q195" s="71"/>
      <c r="R195" s="71"/>
      <c r="S195" s="71"/>
      <c r="T195" s="71"/>
      <c r="U195" s="71"/>
      <c r="V195" s="71"/>
      <c r="W195" s="71"/>
      <c r="X195" s="71"/>
      <c r="Y195" s="71"/>
      <c r="Z195" s="71"/>
      <c r="AA195" s="71"/>
      <c r="AB195" s="71"/>
      <c r="AC195" s="72"/>
      <c r="AD195" s="71">
        <v>970864554.12764752</v>
      </c>
      <c r="AE195" s="71">
        <v>19817941.163075641</v>
      </c>
      <c r="AF195" s="71">
        <v>1332223.8314584948</v>
      </c>
      <c r="AG195" s="71">
        <v>967910411.8541553</v>
      </c>
      <c r="AH195" s="71">
        <v>953908693.1905725</v>
      </c>
      <c r="AI195" s="71">
        <v>0</v>
      </c>
      <c r="AJ195" s="71">
        <v>0</v>
      </c>
      <c r="AK195" s="71">
        <v>59255869.766953297</v>
      </c>
      <c r="AL195" s="71">
        <v>0</v>
      </c>
      <c r="AM195" s="71">
        <v>0</v>
      </c>
      <c r="AN195" s="71">
        <v>2973089693.9338627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1686</v>
      </c>
      <c r="B196" s="70">
        <v>188</v>
      </c>
      <c r="C196" s="70">
        <v>16</v>
      </c>
      <c r="D196" s="70">
        <v>8</v>
      </c>
      <c r="E196" s="70">
        <v>2022</v>
      </c>
      <c r="F196" s="70" t="s">
        <v>161</v>
      </c>
      <c r="G196" s="1073" t="s">
        <v>1684</v>
      </c>
      <c r="H196" s="70" t="s">
        <v>1685</v>
      </c>
      <c r="I196" s="1066"/>
      <c r="J196" s="73"/>
      <c r="K196" s="71"/>
      <c r="L196" s="71"/>
      <c r="M196" s="71"/>
      <c r="N196" s="71"/>
      <c r="O196" s="71"/>
      <c r="P196" s="71"/>
      <c r="Q196" s="71"/>
      <c r="R196" s="71"/>
      <c r="S196" s="71"/>
      <c r="T196" s="71"/>
      <c r="U196" s="71"/>
      <c r="V196" s="71"/>
      <c r="W196" s="71"/>
      <c r="X196" s="71"/>
      <c r="Y196" s="71"/>
      <c r="Z196" s="71"/>
      <c r="AA196" s="71"/>
      <c r="AB196" s="71"/>
      <c r="AC196" s="72"/>
      <c r="AD196" s="71">
        <v>49951685.366213217</v>
      </c>
      <c r="AE196" s="71">
        <v>1666988.0347656056</v>
      </c>
      <c r="AF196" s="71">
        <v>1447443.189854905</v>
      </c>
      <c r="AG196" s="71">
        <v>87938548.069375962</v>
      </c>
      <c r="AH196" s="71">
        <v>80807932.209290892</v>
      </c>
      <c r="AI196" s="71">
        <v>0</v>
      </c>
      <c r="AJ196" s="71">
        <v>0</v>
      </c>
      <c r="AK196" s="71">
        <v>5479774.992754763</v>
      </c>
      <c r="AL196" s="71">
        <v>0</v>
      </c>
      <c r="AM196" s="71">
        <v>0</v>
      </c>
      <c r="AN196" s="71">
        <v>227292371.86225533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1730</v>
      </c>
      <c r="B197" s="70">
        <v>189</v>
      </c>
      <c r="C197" s="70">
        <v>16</v>
      </c>
      <c r="D197" s="70">
        <v>9</v>
      </c>
      <c r="E197" s="70">
        <v>2022</v>
      </c>
      <c r="F197" s="70" t="s">
        <v>161</v>
      </c>
      <c r="G197" s="1073" t="s">
        <v>1728</v>
      </c>
      <c r="H197" s="70" t="s">
        <v>1729</v>
      </c>
      <c r="I197" s="1066"/>
      <c r="J197" s="73"/>
      <c r="K197" s="71"/>
      <c r="L197" s="71"/>
      <c r="M197" s="71"/>
      <c r="N197" s="71"/>
      <c r="O197" s="71"/>
      <c r="P197" s="71"/>
      <c r="Q197" s="71"/>
      <c r="R197" s="71"/>
      <c r="S197" s="71"/>
      <c r="T197" s="71"/>
      <c r="U197" s="71"/>
      <c r="V197" s="71"/>
      <c r="W197" s="71"/>
      <c r="X197" s="71"/>
      <c r="Y197" s="71"/>
      <c r="Z197" s="71"/>
      <c r="AA197" s="71"/>
      <c r="AB197" s="71"/>
      <c r="AC197" s="72"/>
      <c r="AD197" s="71">
        <v>455304373.49099797</v>
      </c>
      <c r="AE197" s="71">
        <v>5730564.3032054752</v>
      </c>
      <c r="AF197" s="71">
        <v>352859.28508900665</v>
      </c>
      <c r="AG197" s="71">
        <v>371665996.59406573</v>
      </c>
      <c r="AH197" s="71">
        <v>370841535.77681661</v>
      </c>
      <c r="AI197" s="71">
        <v>0</v>
      </c>
      <c r="AJ197" s="71">
        <v>0</v>
      </c>
      <c r="AK197" s="71">
        <v>26153313.081922777</v>
      </c>
      <c r="AL197" s="71">
        <v>0</v>
      </c>
      <c r="AM197" s="71">
        <v>0</v>
      </c>
      <c r="AN197" s="71">
        <v>1230048642.5320976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1710</v>
      </c>
      <c r="B198" s="70">
        <v>190</v>
      </c>
      <c r="C198" s="70">
        <v>16</v>
      </c>
      <c r="D198" s="70">
        <v>10</v>
      </c>
      <c r="E198" s="70">
        <v>2022</v>
      </c>
      <c r="F198" s="70" t="s">
        <v>161</v>
      </c>
      <c r="G198" s="1073" t="s">
        <v>1708</v>
      </c>
      <c r="H198" s="70" t="s">
        <v>1709</v>
      </c>
      <c r="I198" s="1066"/>
      <c r="J198" s="73"/>
      <c r="K198" s="71"/>
      <c r="L198" s="71"/>
      <c r="M198" s="71"/>
      <c r="N198" s="71"/>
      <c r="O198" s="71"/>
      <c r="P198" s="71"/>
      <c r="Q198" s="71"/>
      <c r="R198" s="71"/>
      <c r="S198" s="71"/>
      <c r="T198" s="71"/>
      <c r="U198" s="71"/>
      <c r="V198" s="71"/>
      <c r="W198" s="71"/>
      <c r="X198" s="71"/>
      <c r="Y198" s="71"/>
      <c r="Z198" s="71"/>
      <c r="AA198" s="71"/>
      <c r="AB198" s="71"/>
      <c r="AC198" s="72"/>
      <c r="AD198" s="71">
        <v>23149042.691812076</v>
      </c>
      <c r="AE198" s="71">
        <v>371830.50822325604</v>
      </c>
      <c r="AF198" s="71">
        <v>950559.70677038538</v>
      </c>
      <c r="AG198" s="71">
        <v>13285044.868586445</v>
      </c>
      <c r="AH198" s="71">
        <v>19398353.987596899</v>
      </c>
      <c r="AI198" s="71">
        <v>0</v>
      </c>
      <c r="AJ198" s="71">
        <v>0</v>
      </c>
      <c r="AK198" s="71">
        <v>1435766.3865127179</v>
      </c>
      <c r="AL198" s="71">
        <v>0</v>
      </c>
      <c r="AM198" s="71">
        <v>0</v>
      </c>
      <c r="AN198" s="71">
        <v>58590598.149501778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2397</v>
      </c>
      <c r="B199" s="70">
        <v>191</v>
      </c>
      <c r="C199" s="70">
        <v>16</v>
      </c>
      <c r="D199" s="70">
        <v>11</v>
      </c>
      <c r="E199" s="70">
        <v>2022</v>
      </c>
      <c r="F199" s="70" t="s">
        <v>161</v>
      </c>
      <c r="G199" s="1073" t="s">
        <v>2395</v>
      </c>
      <c r="H199" s="70" t="s">
        <v>2396</v>
      </c>
      <c r="I199" s="1066"/>
      <c r="J199" s="73"/>
      <c r="K199" s="71"/>
      <c r="L199" s="71"/>
      <c r="M199" s="71"/>
      <c r="N199" s="71"/>
      <c r="O199" s="71"/>
      <c r="P199" s="71"/>
      <c r="Q199" s="71"/>
      <c r="R199" s="71"/>
      <c r="S199" s="71"/>
      <c r="T199" s="71"/>
      <c r="U199" s="71"/>
      <c r="V199" s="71"/>
      <c r="W199" s="71"/>
      <c r="X199" s="71"/>
      <c r="Y199" s="71"/>
      <c r="Z199" s="71"/>
      <c r="AA199" s="71"/>
      <c r="AB199" s="71"/>
      <c r="AC199" s="72"/>
      <c r="AD199" s="71">
        <v>6325183.8107639784</v>
      </c>
      <c r="AE199" s="71">
        <v>526499.50113965233</v>
      </c>
      <c r="AF199" s="71">
        <v>748925.82957666717</v>
      </c>
      <c r="AG199" s="71">
        <v>42578978.641463824</v>
      </c>
      <c r="AH199" s="71">
        <v>49950165.501450352</v>
      </c>
      <c r="AI199" s="71">
        <v>0</v>
      </c>
      <c r="AJ199" s="71">
        <v>0</v>
      </c>
      <c r="AK199" s="71">
        <v>3818294.0956184072</v>
      </c>
      <c r="AL199" s="71">
        <v>0</v>
      </c>
      <c r="AM199" s="71">
        <v>0</v>
      </c>
      <c r="AN199" s="71">
        <v>103948047.38001288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1662</v>
      </c>
      <c r="B200" s="70">
        <v>192</v>
      </c>
      <c r="C200" s="70">
        <v>16</v>
      </c>
      <c r="D200" s="70">
        <v>12</v>
      </c>
      <c r="E200" s="70">
        <v>2022</v>
      </c>
      <c r="F200" s="70" t="s">
        <v>161</v>
      </c>
      <c r="G200" s="1073" t="s">
        <v>1660</v>
      </c>
      <c r="H200" s="70" t="s">
        <v>1661</v>
      </c>
      <c r="I200" s="1066"/>
      <c r="J200" s="73"/>
      <c r="K200" s="71"/>
      <c r="L200" s="71"/>
      <c r="M200" s="71"/>
      <c r="N200" s="71"/>
      <c r="O200" s="71"/>
      <c r="P200" s="71"/>
      <c r="Q200" s="71"/>
      <c r="R200" s="71"/>
      <c r="S200" s="71"/>
      <c r="T200" s="71"/>
      <c r="U200" s="71"/>
      <c r="V200" s="71"/>
      <c r="W200" s="71"/>
      <c r="X200" s="71"/>
      <c r="Y200" s="71"/>
      <c r="Z200" s="71"/>
      <c r="AA200" s="71"/>
      <c r="AB200" s="71"/>
      <c r="AC200" s="72"/>
      <c r="AD200" s="71">
        <v>86271606.130403832</v>
      </c>
      <c r="AE200" s="71">
        <v>1124865.4030283375</v>
      </c>
      <c r="AF200" s="71">
        <v>1144992.3740643277</v>
      </c>
      <c r="AG200" s="71">
        <v>54262504.100168459</v>
      </c>
      <c r="AH200" s="71">
        <v>51555436.90886312</v>
      </c>
      <c r="AI200" s="71">
        <v>0</v>
      </c>
      <c r="AJ200" s="71">
        <v>0</v>
      </c>
      <c r="AK200" s="71">
        <v>3958784.5919333491</v>
      </c>
      <c r="AL200" s="71">
        <v>0</v>
      </c>
      <c r="AM200" s="71">
        <v>0</v>
      </c>
      <c r="AN200" s="71">
        <v>198318189.50846142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2414</v>
      </c>
      <c r="B201" s="70">
        <v>193</v>
      </c>
      <c r="C201" s="70">
        <v>16</v>
      </c>
      <c r="D201" s="70">
        <v>13</v>
      </c>
      <c r="E201" s="70">
        <v>2022</v>
      </c>
      <c r="F201" s="70" t="s">
        <v>161</v>
      </c>
      <c r="G201" s="1073" t="s">
        <v>2412</v>
      </c>
      <c r="H201" s="70" t="s">
        <v>2413</v>
      </c>
      <c r="I201" s="1066"/>
      <c r="J201" s="73"/>
      <c r="K201" s="71"/>
      <c r="L201" s="71"/>
      <c r="M201" s="71"/>
      <c r="N201" s="71"/>
      <c r="O201" s="71"/>
      <c r="P201" s="71"/>
      <c r="Q201" s="71"/>
      <c r="R201" s="71"/>
      <c r="S201" s="71"/>
      <c r="T201" s="71"/>
      <c r="U201" s="71"/>
      <c r="V201" s="71"/>
      <c r="W201" s="71"/>
      <c r="X201" s="71"/>
      <c r="Y201" s="71"/>
      <c r="Z201" s="71"/>
      <c r="AA201" s="71"/>
      <c r="AB201" s="71"/>
      <c r="AC201" s="72"/>
      <c r="AD201" s="71">
        <v>197044145.38861397</v>
      </c>
      <c r="AE201" s="71">
        <v>1095181.4548928675</v>
      </c>
      <c r="AF201" s="71">
        <v>1785900.0551443603</v>
      </c>
      <c r="AG201" s="71">
        <v>106557787.50788368</v>
      </c>
      <c r="AH201" s="71">
        <v>81523152.143286675</v>
      </c>
      <c r="AI201" s="71">
        <v>0</v>
      </c>
      <c r="AJ201" s="71">
        <v>0</v>
      </c>
      <c r="AK201" s="71">
        <v>6127219.2469120407</v>
      </c>
      <c r="AL201" s="71">
        <v>0</v>
      </c>
      <c r="AM201" s="71">
        <v>0</v>
      </c>
      <c r="AN201" s="71">
        <v>394133385.79673356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1634</v>
      </c>
      <c r="B202" s="70">
        <v>194</v>
      </c>
      <c r="C202" s="70">
        <v>16</v>
      </c>
      <c r="D202" s="70">
        <v>14</v>
      </c>
      <c r="E202" s="70">
        <v>2022</v>
      </c>
      <c r="F202" s="70" t="s">
        <v>161</v>
      </c>
      <c r="G202" s="1073" t="s">
        <v>1632</v>
      </c>
      <c r="H202" s="70" t="s">
        <v>1633</v>
      </c>
      <c r="I202" s="1066"/>
      <c r="J202" s="73"/>
      <c r="K202" s="71"/>
      <c r="L202" s="71"/>
      <c r="M202" s="71"/>
      <c r="N202" s="71"/>
      <c r="O202" s="71"/>
      <c r="P202" s="71"/>
      <c r="Q202" s="71"/>
      <c r="R202" s="71"/>
      <c r="S202" s="71"/>
      <c r="T202" s="71"/>
      <c r="U202" s="71"/>
      <c r="V202" s="71"/>
      <c r="W202" s="71"/>
      <c r="X202" s="71"/>
      <c r="Y202" s="71"/>
      <c r="Z202" s="71"/>
      <c r="AA202" s="71"/>
      <c r="AB202" s="71"/>
      <c r="AC202" s="72"/>
      <c r="AD202" s="71">
        <v>888371621.11156988</v>
      </c>
      <c r="AE202" s="71">
        <v>9023920.2331828848</v>
      </c>
      <c r="AF202" s="71">
        <v>4018275.1240748111</v>
      </c>
      <c r="AG202" s="71">
        <v>455922311.05961901</v>
      </c>
      <c r="AH202" s="71">
        <v>467924694.9285894</v>
      </c>
      <c r="AI202" s="71">
        <v>0</v>
      </c>
      <c r="AJ202" s="71">
        <v>0</v>
      </c>
      <c r="AK202" s="71">
        <v>33558117.779698819</v>
      </c>
      <c r="AL202" s="71">
        <v>0</v>
      </c>
      <c r="AM202" s="71">
        <v>0</v>
      </c>
      <c r="AN202" s="71">
        <v>1858818940.2367349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1690</v>
      </c>
      <c r="B203" s="70">
        <v>195</v>
      </c>
      <c r="C203" s="70">
        <v>16</v>
      </c>
      <c r="D203" s="70">
        <v>15</v>
      </c>
      <c r="E203" s="70">
        <v>2022</v>
      </c>
      <c r="F203" s="70" t="s">
        <v>161</v>
      </c>
      <c r="G203" s="1073" t="s">
        <v>1688</v>
      </c>
      <c r="H203" s="70" t="s">
        <v>1689</v>
      </c>
      <c r="I203" s="1066"/>
      <c r="J203" s="73"/>
      <c r="K203" s="71"/>
      <c r="L203" s="71"/>
      <c r="M203" s="71"/>
      <c r="N203" s="71"/>
      <c r="O203" s="71"/>
      <c r="P203" s="71"/>
      <c r="Q203" s="71"/>
      <c r="R203" s="71"/>
      <c r="S203" s="71"/>
      <c r="T203" s="71"/>
      <c r="U203" s="71"/>
      <c r="V203" s="71"/>
      <c r="W203" s="71"/>
      <c r="X203" s="71"/>
      <c r="Y203" s="71"/>
      <c r="Z203" s="71"/>
      <c r="AA203" s="71"/>
      <c r="AB203" s="71"/>
      <c r="AC203" s="72"/>
      <c r="AD203" s="71">
        <v>198231127.06468335</v>
      </c>
      <c r="AE203" s="71">
        <v>1037375.8716816889</v>
      </c>
      <c r="AF203" s="71">
        <v>4219909.0012685284</v>
      </c>
      <c r="AG203" s="71">
        <v>82478249.608912811</v>
      </c>
      <c r="AH203" s="71">
        <v>72789522.060382545</v>
      </c>
      <c r="AI203" s="71">
        <v>0</v>
      </c>
      <c r="AJ203" s="71">
        <v>0</v>
      </c>
      <c r="AK203" s="71">
        <v>5457565.0981167397</v>
      </c>
      <c r="AL203" s="71">
        <v>0</v>
      </c>
      <c r="AM203" s="71">
        <v>0</v>
      </c>
      <c r="AN203" s="71">
        <v>364213748.7050457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2422</v>
      </c>
      <c r="B204" s="70">
        <v>196</v>
      </c>
      <c r="C204" s="70">
        <v>16</v>
      </c>
      <c r="D204" s="70">
        <v>16</v>
      </c>
      <c r="E204" s="70">
        <v>2022</v>
      </c>
      <c r="F204" s="70" t="s">
        <v>161</v>
      </c>
      <c r="G204" s="1073" t="s">
        <v>2420</v>
      </c>
      <c r="H204" s="70" t="s">
        <v>2421</v>
      </c>
      <c r="I204" s="1066"/>
      <c r="J204" s="73"/>
      <c r="K204" s="71"/>
      <c r="L204" s="71"/>
      <c r="M204" s="71"/>
      <c r="N204" s="71"/>
      <c r="O204" s="71"/>
      <c r="P204" s="71"/>
      <c r="Q204" s="71"/>
      <c r="R204" s="71"/>
      <c r="S204" s="71"/>
      <c r="T204" s="71"/>
      <c r="U204" s="71"/>
      <c r="V204" s="71"/>
      <c r="W204" s="71"/>
      <c r="X204" s="71"/>
      <c r="Y204" s="71"/>
      <c r="Z204" s="71"/>
      <c r="AA204" s="71"/>
      <c r="AB204" s="71"/>
      <c r="AC204" s="72"/>
      <c r="AD204" s="71">
        <v>240141341.69631538</v>
      </c>
      <c r="AE204" s="71">
        <v>1213917.2474347474</v>
      </c>
      <c r="AF204" s="71">
        <v>1152193.5839641034</v>
      </c>
      <c r="AG204" s="71">
        <v>86160483.212735534</v>
      </c>
      <c r="AH204" s="71">
        <v>68927334.416805282</v>
      </c>
      <c r="AI204" s="71">
        <v>0</v>
      </c>
      <c r="AJ204" s="71">
        <v>0</v>
      </c>
      <c r="AK204" s="71">
        <v>5128807.0065562231</v>
      </c>
      <c r="AL204" s="71">
        <v>0</v>
      </c>
      <c r="AM204" s="71">
        <v>0</v>
      </c>
      <c r="AN204" s="71">
        <v>402724077.16381127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1714</v>
      </c>
      <c r="B205" s="70">
        <v>197</v>
      </c>
      <c r="C205" s="70">
        <v>16</v>
      </c>
      <c r="D205" s="70">
        <v>17</v>
      </c>
      <c r="E205" s="70">
        <v>2022</v>
      </c>
      <c r="F205" s="70" t="s">
        <v>161</v>
      </c>
      <c r="G205" s="1073" t="s">
        <v>1712</v>
      </c>
      <c r="H205" s="70" t="s">
        <v>1713</v>
      </c>
      <c r="I205" s="1066"/>
      <c r="J205" s="73"/>
      <c r="K205" s="71"/>
      <c r="L205" s="71"/>
      <c r="M205" s="71"/>
      <c r="N205" s="71"/>
      <c r="O205" s="71"/>
      <c r="P205" s="71"/>
      <c r="Q205" s="71"/>
      <c r="R205" s="71"/>
      <c r="S205" s="71"/>
      <c r="T205" s="71"/>
      <c r="U205" s="71"/>
      <c r="V205" s="71"/>
      <c r="W205" s="71"/>
      <c r="X205" s="71"/>
      <c r="Y205" s="71"/>
      <c r="Z205" s="71"/>
      <c r="AA205" s="71"/>
      <c r="AB205" s="71"/>
      <c r="AC205" s="72"/>
      <c r="AD205" s="71">
        <v>19294824.04120668</v>
      </c>
      <c r="AE205" s="71">
        <v>531186.44031893718</v>
      </c>
      <c r="AF205" s="71">
        <v>1958729.0927389758</v>
      </c>
      <c r="AG205" s="71">
        <v>16986194.055990454</v>
      </c>
      <c r="AH205" s="71">
        <v>16724226.123268198</v>
      </c>
      <c r="AI205" s="71">
        <v>0</v>
      </c>
      <c r="AJ205" s="71">
        <v>0</v>
      </c>
      <c r="AK205" s="71">
        <v>1376626.0856742589</v>
      </c>
      <c r="AL205" s="71">
        <v>0</v>
      </c>
      <c r="AM205" s="71">
        <v>0</v>
      </c>
      <c r="AN205" s="71">
        <v>56871785.839197502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1698</v>
      </c>
      <c r="B206" s="70">
        <v>198</v>
      </c>
      <c r="C206" s="70">
        <v>16</v>
      </c>
      <c r="D206" s="70">
        <v>18</v>
      </c>
      <c r="E206" s="70">
        <v>2022</v>
      </c>
      <c r="F206" s="70" t="s">
        <v>161</v>
      </c>
      <c r="G206" s="1073" t="s">
        <v>1696</v>
      </c>
      <c r="H206" s="70" t="s">
        <v>1697</v>
      </c>
      <c r="I206" s="1066"/>
      <c r="J206" s="73"/>
      <c r="K206" s="71"/>
      <c r="L206" s="71"/>
      <c r="M206" s="71"/>
      <c r="N206" s="71"/>
      <c r="O206" s="71"/>
      <c r="P206" s="71"/>
      <c r="Q206" s="71"/>
      <c r="R206" s="71"/>
      <c r="S206" s="71"/>
      <c r="T206" s="71"/>
      <c r="U206" s="71"/>
      <c r="V206" s="71"/>
      <c r="W206" s="71"/>
      <c r="X206" s="71"/>
      <c r="Y206" s="71"/>
      <c r="Z206" s="71"/>
      <c r="AA206" s="71"/>
      <c r="AB206" s="71"/>
      <c r="AC206" s="72"/>
      <c r="AD206" s="71">
        <v>28726573.994790532</v>
      </c>
      <c r="AE206" s="71">
        <v>498377.86606394395</v>
      </c>
      <c r="AF206" s="71">
        <v>1404235.9304562511</v>
      </c>
      <c r="AG206" s="71">
        <v>24962265.132763997</v>
      </c>
      <c r="AH206" s="71">
        <v>25541298.531805176</v>
      </c>
      <c r="AI206" s="71">
        <v>0</v>
      </c>
      <c r="AJ206" s="71">
        <v>0</v>
      </c>
      <c r="AK206" s="71">
        <v>1819403.5781962583</v>
      </c>
      <c r="AL206" s="71">
        <v>0</v>
      </c>
      <c r="AM206" s="71">
        <v>0</v>
      </c>
      <c r="AN206" s="71">
        <v>82952155.034076154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1706</v>
      </c>
      <c r="B207" s="70">
        <v>199</v>
      </c>
      <c r="C207" s="70">
        <v>16</v>
      </c>
      <c r="D207" s="70">
        <v>19</v>
      </c>
      <c r="E207" s="70">
        <v>2022</v>
      </c>
      <c r="F207" s="70" t="s">
        <v>161</v>
      </c>
      <c r="G207" s="1073" t="s">
        <v>1704</v>
      </c>
      <c r="H207" s="70" t="s">
        <v>1705</v>
      </c>
      <c r="I207" s="1066"/>
      <c r="J207" s="73"/>
      <c r="K207" s="71"/>
      <c r="L207" s="71"/>
      <c r="M207" s="71"/>
      <c r="N207" s="71"/>
      <c r="O207" s="71"/>
      <c r="P207" s="71"/>
      <c r="Q207" s="71"/>
      <c r="R207" s="71"/>
      <c r="S207" s="71"/>
      <c r="T207" s="71"/>
      <c r="U207" s="71"/>
      <c r="V207" s="71"/>
      <c r="W207" s="71"/>
      <c r="X207" s="71"/>
      <c r="Y207" s="71"/>
      <c r="Z207" s="71"/>
      <c r="AA207" s="71"/>
      <c r="AB207" s="71"/>
      <c r="AC207" s="72"/>
      <c r="AD207" s="71">
        <v>14413711.763226476</v>
      </c>
      <c r="AE207" s="71">
        <v>1182670.9862395159</v>
      </c>
      <c r="AF207" s="71">
        <v>2808471.8609125023</v>
      </c>
      <c r="AG207" s="71">
        <v>29571362.332069494</v>
      </c>
      <c r="AH207" s="71">
        <v>25366466.992383983</v>
      </c>
      <c r="AI207" s="71">
        <v>0</v>
      </c>
      <c r="AJ207" s="71">
        <v>0</v>
      </c>
      <c r="AK207" s="71">
        <v>2069135.7655796199</v>
      </c>
      <c r="AL207" s="71">
        <v>0</v>
      </c>
      <c r="AM207" s="71">
        <v>0</v>
      </c>
      <c r="AN207" s="71">
        <v>75411819.700411603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2441</v>
      </c>
      <c r="B208" s="70">
        <v>200</v>
      </c>
      <c r="C208" s="70">
        <v>16</v>
      </c>
      <c r="D208" s="70">
        <v>20</v>
      </c>
      <c r="E208" s="70">
        <v>2022</v>
      </c>
      <c r="F208" s="70" t="s">
        <v>161</v>
      </c>
      <c r="G208" s="1073" t="s">
        <v>2439</v>
      </c>
      <c r="H208" s="70" t="s">
        <v>2440</v>
      </c>
      <c r="I208" s="1066"/>
      <c r="J208" s="73"/>
      <c r="K208" s="71"/>
      <c r="L208" s="71"/>
      <c r="M208" s="71"/>
      <c r="N208" s="71"/>
      <c r="O208" s="71"/>
      <c r="P208" s="71"/>
      <c r="Q208" s="71"/>
      <c r="R208" s="71"/>
      <c r="S208" s="71"/>
      <c r="T208" s="71"/>
      <c r="U208" s="71"/>
      <c r="V208" s="71"/>
      <c r="W208" s="71"/>
      <c r="X208" s="71"/>
      <c r="Y208" s="71"/>
      <c r="Z208" s="71"/>
      <c r="AA208" s="71"/>
      <c r="AB208" s="71"/>
      <c r="AC208" s="72"/>
      <c r="AD208" s="71">
        <v>45058347.562373668</v>
      </c>
      <c r="AE208" s="71">
        <v>2405962.112032833</v>
      </c>
      <c r="AF208" s="71">
        <v>201633.8771937181</v>
      </c>
      <c r="AG208" s="71">
        <v>234055126.04024556</v>
      </c>
      <c r="AH208" s="71">
        <v>283548942.83263052</v>
      </c>
      <c r="AI208" s="71">
        <v>0</v>
      </c>
      <c r="AJ208" s="71">
        <v>0</v>
      </c>
      <c r="AK208" s="71">
        <v>20027385.107954811</v>
      </c>
      <c r="AL208" s="71">
        <v>0</v>
      </c>
      <c r="AM208" s="71">
        <v>0</v>
      </c>
      <c r="AN208" s="71">
        <v>585297397.53243113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2425587464.1700764</v>
      </c>
      <c r="AE209" s="71">
        <v>43430740.74831216</v>
      </c>
      <c r="AF209" s="71">
        <v>7302026.8383725053</v>
      </c>
      <c r="AG209" s="71">
        <v>4156264433.564158</v>
      </c>
      <c r="AH209" s="71">
        <v>3068591525.1477661</v>
      </c>
      <c r="AI209" s="71">
        <v>0</v>
      </c>
      <c r="AJ209" s="71">
        <v>0</v>
      </c>
      <c r="AK209" s="71">
        <v>195100624.28371584</v>
      </c>
      <c r="AL209" s="71">
        <v>0</v>
      </c>
      <c r="AM209" s="71">
        <v>0</v>
      </c>
      <c r="AN209" s="71">
        <v>9896276814.7524014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1670</v>
      </c>
      <c r="B210" s="70">
        <v>202</v>
      </c>
      <c r="C210" s="70">
        <v>16</v>
      </c>
      <c r="D210" s="70">
        <v>22</v>
      </c>
      <c r="E210" s="70">
        <v>2022</v>
      </c>
      <c r="F210" s="70" t="s">
        <v>161</v>
      </c>
      <c r="G210" s="1073" t="s">
        <v>1668</v>
      </c>
      <c r="H210" s="70" t="s">
        <v>1669</v>
      </c>
      <c r="I210" s="1066"/>
      <c r="J210" s="73"/>
      <c r="K210" s="71"/>
      <c r="L210" s="71"/>
      <c r="M210" s="71"/>
      <c r="N210" s="71"/>
      <c r="O210" s="71"/>
      <c r="P210" s="71"/>
      <c r="Q210" s="71"/>
      <c r="R210" s="71"/>
      <c r="S210" s="71"/>
      <c r="T210" s="71"/>
      <c r="U210" s="71"/>
      <c r="V210" s="71"/>
      <c r="W210" s="71"/>
      <c r="X210" s="71"/>
      <c r="Y210" s="71"/>
      <c r="Z210" s="71"/>
      <c r="AA210" s="71"/>
      <c r="AB210" s="71"/>
      <c r="AC210" s="72"/>
      <c r="AD210" s="71">
        <v>17592108.398808539</v>
      </c>
      <c r="AE210" s="71">
        <v>957697.90563384851</v>
      </c>
      <c r="AF210" s="71">
        <v>936157.28697083401</v>
      </c>
      <c r="AG210" s="71">
        <v>34218290.698537558</v>
      </c>
      <c r="AH210" s="71">
        <v>27218091.932617527</v>
      </c>
      <c r="AI210" s="71">
        <v>0</v>
      </c>
      <c r="AJ210" s="71">
        <v>0</v>
      </c>
      <c r="AK210" s="71">
        <v>2001343.9360158842</v>
      </c>
      <c r="AL210" s="71">
        <v>0</v>
      </c>
      <c r="AM210" s="71">
        <v>0</v>
      </c>
      <c r="AN210" s="71">
        <v>82923690.158584192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1638</v>
      </c>
      <c r="B211" s="70">
        <v>203</v>
      </c>
      <c r="C211" s="70">
        <v>16</v>
      </c>
      <c r="D211" s="70">
        <v>23</v>
      </c>
      <c r="E211" s="70">
        <v>2022</v>
      </c>
      <c r="F211" s="70" t="s">
        <v>161</v>
      </c>
      <c r="G211" s="1073" t="s">
        <v>1636</v>
      </c>
      <c r="H211" s="70" t="s">
        <v>1637</v>
      </c>
      <c r="I211" s="1066"/>
      <c r="J211" s="73"/>
      <c r="K211" s="71"/>
      <c r="L211" s="71"/>
      <c r="M211" s="71"/>
      <c r="N211" s="71"/>
      <c r="O211" s="71"/>
      <c r="P211" s="71"/>
      <c r="Q211" s="71"/>
      <c r="R211" s="71"/>
      <c r="S211" s="71"/>
      <c r="T211" s="71"/>
      <c r="U211" s="71"/>
      <c r="V211" s="71"/>
      <c r="W211" s="71"/>
      <c r="X211" s="71"/>
      <c r="Y211" s="71"/>
      <c r="Z211" s="71"/>
      <c r="AA211" s="71"/>
      <c r="AB211" s="71"/>
      <c r="AC211" s="72"/>
      <c r="AD211" s="71">
        <v>351073848.95929688</v>
      </c>
      <c r="AE211" s="71">
        <v>1427954.1366220841</v>
      </c>
      <c r="AF211" s="71">
        <v>2520423.4649214759</v>
      </c>
      <c r="AG211" s="71">
        <v>206659055.82002342</v>
      </c>
      <c r="AH211" s="71">
        <v>186807499.87154457</v>
      </c>
      <c r="AI211" s="71">
        <v>0</v>
      </c>
      <c r="AJ211" s="71">
        <v>0</v>
      </c>
      <c r="AK211" s="71">
        <v>13995720.058904033</v>
      </c>
      <c r="AL211" s="71">
        <v>0</v>
      </c>
      <c r="AM211" s="71">
        <v>0</v>
      </c>
      <c r="AN211" s="71">
        <v>762484502.31131256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2434</v>
      </c>
      <c r="B212" s="70">
        <v>204</v>
      </c>
      <c r="C212" s="70">
        <v>16</v>
      </c>
      <c r="D212" s="70">
        <v>24</v>
      </c>
      <c r="E212" s="70">
        <v>2022</v>
      </c>
      <c r="F212" s="70" t="s">
        <v>161</v>
      </c>
      <c r="G212" s="1073" t="s">
        <v>2432</v>
      </c>
      <c r="H212" s="70" t="s">
        <v>2433</v>
      </c>
      <c r="I212" s="1066"/>
      <c r="J212" s="73"/>
      <c r="K212" s="71"/>
      <c r="L212" s="71"/>
      <c r="M212" s="71"/>
      <c r="N212" s="71"/>
      <c r="O212" s="71"/>
      <c r="P212" s="71"/>
      <c r="Q212" s="71"/>
      <c r="R212" s="71"/>
      <c r="S212" s="71"/>
      <c r="T212" s="71"/>
      <c r="U212" s="71"/>
      <c r="V212" s="71"/>
      <c r="W212" s="71"/>
      <c r="X212" s="71"/>
      <c r="Y212" s="71"/>
      <c r="Z212" s="71"/>
      <c r="AA212" s="71"/>
      <c r="AB212" s="71"/>
      <c r="AC212" s="72"/>
      <c r="AD212" s="71">
        <v>47033480.775044248</v>
      </c>
      <c r="AE212" s="71">
        <v>1857590.2280565184</v>
      </c>
      <c r="AF212" s="71">
        <v>4183902.9517696504</v>
      </c>
      <c r="AG212" s="71">
        <v>61690023.253084853</v>
      </c>
      <c r="AH212" s="71">
        <v>58473203.048233502</v>
      </c>
      <c r="AI212" s="71">
        <v>0</v>
      </c>
      <c r="AJ212" s="71">
        <v>0</v>
      </c>
      <c r="AK212" s="71">
        <v>4559355.6382208429</v>
      </c>
      <c r="AL212" s="71">
        <v>0</v>
      </c>
      <c r="AM212" s="71">
        <v>0</v>
      </c>
      <c r="AN212" s="71">
        <v>177797555.89440963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1702</v>
      </c>
      <c r="B213" s="70">
        <v>205</v>
      </c>
      <c r="C213" s="70">
        <v>16</v>
      </c>
      <c r="D213" s="70">
        <v>25</v>
      </c>
      <c r="E213" s="70">
        <v>2022</v>
      </c>
      <c r="F213" s="70" t="s">
        <v>161</v>
      </c>
      <c r="G213" s="1073" t="s">
        <v>1700</v>
      </c>
      <c r="H213" s="70" t="s">
        <v>1701</v>
      </c>
      <c r="I213" s="1066"/>
      <c r="J213" s="73"/>
      <c r="K213" s="71"/>
      <c r="L213" s="71"/>
      <c r="M213" s="71"/>
      <c r="N213" s="71"/>
      <c r="O213" s="71"/>
      <c r="P213" s="71"/>
      <c r="Q213" s="71"/>
      <c r="R213" s="71"/>
      <c r="S213" s="71"/>
      <c r="T213" s="71"/>
      <c r="U213" s="71"/>
      <c r="V213" s="71"/>
      <c r="W213" s="71"/>
      <c r="X213" s="71"/>
      <c r="Y213" s="71"/>
      <c r="Z213" s="71"/>
      <c r="AA213" s="71"/>
      <c r="AB213" s="71"/>
      <c r="AC213" s="72"/>
      <c r="AD213" s="71">
        <v>5690903.3112575188</v>
      </c>
      <c r="AE213" s="71">
        <v>985819.5407095569</v>
      </c>
      <c r="AF213" s="71">
        <v>1620272.2274495205</v>
      </c>
      <c r="AG213" s="71">
        <v>28751687.043547314</v>
      </c>
      <c r="AH213" s="71">
        <v>22291021.27620209</v>
      </c>
      <c r="AI213" s="71">
        <v>0</v>
      </c>
      <c r="AJ213" s="71">
        <v>0</v>
      </c>
      <c r="AK213" s="71">
        <v>1732371.7817658624</v>
      </c>
      <c r="AL213" s="71">
        <v>0</v>
      </c>
      <c r="AM213" s="71">
        <v>0</v>
      </c>
      <c r="AN213" s="71">
        <v>61072075.180931866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2418</v>
      </c>
      <c r="B214" s="70">
        <v>206</v>
      </c>
      <c r="C214" s="70">
        <v>16</v>
      </c>
      <c r="D214" s="70">
        <v>26</v>
      </c>
      <c r="E214" s="70">
        <v>2022</v>
      </c>
      <c r="F214" s="70" t="s">
        <v>161</v>
      </c>
      <c r="G214" s="1073" t="s">
        <v>2416</v>
      </c>
      <c r="H214" s="70" t="s">
        <v>2417</v>
      </c>
      <c r="I214" s="1066"/>
      <c r="J214" s="73"/>
      <c r="K214" s="71"/>
      <c r="L214" s="71"/>
      <c r="M214" s="71"/>
      <c r="N214" s="71"/>
      <c r="O214" s="71"/>
      <c r="P214" s="71"/>
      <c r="Q214" s="71"/>
      <c r="R214" s="71"/>
      <c r="S214" s="71"/>
      <c r="T214" s="71"/>
      <c r="U214" s="71"/>
      <c r="V214" s="71"/>
      <c r="W214" s="71"/>
      <c r="X214" s="71"/>
      <c r="Y214" s="71"/>
      <c r="Z214" s="71"/>
      <c r="AA214" s="71"/>
      <c r="AB214" s="71"/>
      <c r="AC214" s="72"/>
      <c r="AD214" s="71">
        <v>56113192.446790077</v>
      </c>
      <c r="AE214" s="71">
        <v>1846654.0366381875</v>
      </c>
      <c r="AF214" s="71">
        <v>1166596.0037636547</v>
      </c>
      <c r="AG214" s="71">
        <v>103487157.77318904</v>
      </c>
      <c r="AH214" s="71">
        <v>80490056.68307054</v>
      </c>
      <c r="AI214" s="71">
        <v>0</v>
      </c>
      <c r="AJ214" s="71">
        <v>0</v>
      </c>
      <c r="AK214" s="71">
        <v>5400878.2158720158</v>
      </c>
      <c r="AL214" s="71">
        <v>0</v>
      </c>
      <c r="AM214" s="71">
        <v>0</v>
      </c>
      <c r="AN214" s="71">
        <v>248504535.15932351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2437</v>
      </c>
      <c r="B215" s="70">
        <v>207</v>
      </c>
      <c r="C215" s="70">
        <v>16</v>
      </c>
      <c r="D215" s="70">
        <v>27</v>
      </c>
      <c r="E215" s="70">
        <v>2022</v>
      </c>
      <c r="F215" s="70" t="s">
        <v>161</v>
      </c>
      <c r="G215" s="1073" t="s">
        <v>2436</v>
      </c>
      <c r="H215" s="70" t="s">
        <v>2403</v>
      </c>
      <c r="I215" s="1066"/>
      <c r="J215" s="73"/>
      <c r="K215" s="71"/>
      <c r="L215" s="71"/>
      <c r="M215" s="71"/>
      <c r="N215" s="71"/>
      <c r="O215" s="71"/>
      <c r="P215" s="71"/>
      <c r="Q215" s="71"/>
      <c r="R215" s="71"/>
      <c r="S215" s="71"/>
      <c r="T215" s="71"/>
      <c r="U215" s="71"/>
      <c r="V215" s="71"/>
      <c r="W215" s="71"/>
      <c r="X215" s="71"/>
      <c r="Y215" s="71"/>
      <c r="Z215" s="71"/>
      <c r="AA215" s="71"/>
      <c r="AB215" s="71"/>
      <c r="AC215" s="72"/>
      <c r="AD215" s="71">
        <v>104472684.71523432</v>
      </c>
      <c r="AE215" s="71">
        <v>1507632.1026699247</v>
      </c>
      <c r="AF215" s="71">
        <v>259243.55639192325</v>
      </c>
      <c r="AG215" s="71">
        <v>57768192.257232562</v>
      </c>
      <c r="AH215" s="71">
        <v>55767287.631282769</v>
      </c>
      <c r="AI215" s="71">
        <v>0</v>
      </c>
      <c r="AJ215" s="71">
        <v>0</v>
      </c>
      <c r="AK215" s="71">
        <v>4361016.114011514</v>
      </c>
      <c r="AL215" s="71">
        <v>0</v>
      </c>
      <c r="AM215" s="71">
        <v>0</v>
      </c>
      <c r="AN215" s="71">
        <v>224136056.37682304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2410</v>
      </c>
      <c r="B216" s="70">
        <v>208</v>
      </c>
      <c r="C216" s="70">
        <v>16</v>
      </c>
      <c r="D216" s="70">
        <v>28</v>
      </c>
      <c r="E216" s="70">
        <v>2022</v>
      </c>
      <c r="F216" s="70" t="s">
        <v>161</v>
      </c>
      <c r="G216" s="1073" t="s">
        <v>2408</v>
      </c>
      <c r="H216" s="70" t="s">
        <v>2409</v>
      </c>
      <c r="I216" s="1066"/>
      <c r="J216" s="73"/>
      <c r="K216" s="71"/>
      <c r="L216" s="71"/>
      <c r="M216" s="71"/>
      <c r="N216" s="71"/>
      <c r="O216" s="71"/>
      <c r="P216" s="71"/>
      <c r="Q216" s="71"/>
      <c r="R216" s="71"/>
      <c r="S216" s="71"/>
      <c r="T216" s="71"/>
      <c r="U216" s="71"/>
      <c r="V216" s="71"/>
      <c r="W216" s="71"/>
      <c r="X216" s="71"/>
      <c r="Y216" s="71"/>
      <c r="Z216" s="71"/>
      <c r="AA216" s="71"/>
      <c r="AB216" s="71"/>
      <c r="AC216" s="72"/>
      <c r="AD216" s="71">
        <v>631167830.07786214</v>
      </c>
      <c r="AE216" s="71">
        <v>5174380.8539303523</v>
      </c>
      <c r="AF216" s="71">
        <v>230438.71679282069</v>
      </c>
      <c r="AG216" s="71">
        <v>161665187.67468271</v>
      </c>
      <c r="AH216" s="71">
        <v>159776159.81058151</v>
      </c>
      <c r="AI216" s="71">
        <v>0</v>
      </c>
      <c r="AJ216" s="71">
        <v>0</v>
      </c>
      <c r="AK216" s="71">
        <v>11384637.038697751</v>
      </c>
      <c r="AL216" s="71">
        <v>0</v>
      </c>
      <c r="AM216" s="71">
        <v>0</v>
      </c>
      <c r="AN216" s="71">
        <v>969398634.17254734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39927442.834587336</v>
      </c>
      <c r="AE217" s="71">
        <v>663983.05039867142</v>
      </c>
      <c r="AF217" s="71">
        <v>720120.98997756466</v>
      </c>
      <c r="AG217" s="71">
        <v>29003894.824631061</v>
      </c>
      <c r="AH217" s="71">
        <v>30635253.839486297</v>
      </c>
      <c r="AI217" s="71">
        <v>0</v>
      </c>
      <c r="AJ217" s="71">
        <v>0</v>
      </c>
      <c r="AK217" s="71">
        <v>2513204.5310456902</v>
      </c>
      <c r="AL217" s="71">
        <v>0</v>
      </c>
      <c r="AM217" s="71">
        <v>0</v>
      </c>
      <c r="AN217" s="71">
        <v>103463900.07012662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1726</v>
      </c>
      <c r="B218" s="70">
        <v>210</v>
      </c>
      <c r="C218" s="70">
        <v>16</v>
      </c>
      <c r="D218" s="70">
        <v>30</v>
      </c>
      <c r="E218" s="70">
        <v>2022</v>
      </c>
      <c r="F218" s="70" t="s">
        <v>161</v>
      </c>
      <c r="G218" s="1073" t="s">
        <v>1724</v>
      </c>
      <c r="H218" s="70" t="s">
        <v>1725</v>
      </c>
      <c r="I218" s="1066"/>
      <c r="J218" s="73"/>
      <c r="K218" s="71"/>
      <c r="L218" s="71"/>
      <c r="M218" s="71"/>
      <c r="N218" s="71"/>
      <c r="O218" s="71"/>
      <c r="P218" s="71"/>
      <c r="Q218" s="71"/>
      <c r="R218" s="71"/>
      <c r="S218" s="71"/>
      <c r="T218" s="71"/>
      <c r="U218" s="71"/>
      <c r="V218" s="71"/>
      <c r="W218" s="71"/>
      <c r="X218" s="71"/>
      <c r="Y218" s="71"/>
      <c r="Z218" s="71"/>
      <c r="AA218" s="71"/>
      <c r="AB218" s="71"/>
      <c r="AC218" s="72"/>
      <c r="AD218" s="71">
        <v>48309642.449823983</v>
      </c>
      <c r="AE218" s="71">
        <v>4352604.1844957611</v>
      </c>
      <c r="AF218" s="71">
        <v>1598668.5977501934</v>
      </c>
      <c r="AG218" s="71">
        <v>330139985.43862659</v>
      </c>
      <c r="AH218" s="71">
        <v>423457882.25444013</v>
      </c>
      <c r="AI218" s="71">
        <v>0</v>
      </c>
      <c r="AJ218" s="71">
        <v>0</v>
      </c>
      <c r="AK218" s="71">
        <v>29801030.021629386</v>
      </c>
      <c r="AL218" s="71">
        <v>0</v>
      </c>
      <c r="AM218" s="71">
        <v>0</v>
      </c>
      <c r="AN218" s="71">
        <v>837659812.9467659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1682</v>
      </c>
      <c r="B219" s="70">
        <v>211</v>
      </c>
      <c r="C219" s="70">
        <v>16</v>
      </c>
      <c r="D219" s="70">
        <v>31</v>
      </c>
      <c r="E219" s="70">
        <v>2022</v>
      </c>
      <c r="F219" s="70" t="s">
        <v>161</v>
      </c>
      <c r="G219" s="1073" t="s">
        <v>1680</v>
      </c>
      <c r="H219" s="70" t="s">
        <v>1681</v>
      </c>
      <c r="I219" s="1066"/>
      <c r="J219" s="73"/>
      <c r="K219" s="71"/>
      <c r="L219" s="71"/>
      <c r="M219" s="71"/>
      <c r="N219" s="71"/>
      <c r="O219" s="71"/>
      <c r="P219" s="71"/>
      <c r="Q219" s="71"/>
      <c r="R219" s="71"/>
      <c r="S219" s="71"/>
      <c r="T219" s="71"/>
      <c r="U219" s="71"/>
      <c r="V219" s="71"/>
      <c r="W219" s="71"/>
      <c r="X219" s="71"/>
      <c r="Y219" s="71"/>
      <c r="Z219" s="71"/>
      <c r="AA219" s="71"/>
      <c r="AB219" s="71"/>
      <c r="AC219" s="72"/>
      <c r="AD219" s="71">
        <v>257122022.16772765</v>
      </c>
      <c r="AE219" s="71">
        <v>2243481.5538176289</v>
      </c>
      <c r="AF219" s="71">
        <v>4219909.0012685284</v>
      </c>
      <c r="AG219" s="71">
        <v>138909740.62640151</v>
      </c>
      <c r="AH219" s="71">
        <v>124237675.9791463</v>
      </c>
      <c r="AI219" s="71">
        <v>0</v>
      </c>
      <c r="AJ219" s="71">
        <v>0</v>
      </c>
      <c r="AK219" s="71">
        <v>9565879.0969735291</v>
      </c>
      <c r="AL219" s="71">
        <v>0</v>
      </c>
      <c r="AM219" s="71">
        <v>0</v>
      </c>
      <c r="AN219" s="71">
        <v>536298708.42533517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2426</v>
      </c>
      <c r="B220" s="70">
        <v>212</v>
      </c>
      <c r="C220" s="70">
        <v>16</v>
      </c>
      <c r="D220" s="70">
        <v>32</v>
      </c>
      <c r="E220" s="70">
        <v>2022</v>
      </c>
      <c r="F220" s="70" t="s">
        <v>161</v>
      </c>
      <c r="G220" s="1073" t="s">
        <v>2424</v>
      </c>
      <c r="H220" s="70" t="s">
        <v>2425</v>
      </c>
      <c r="I220" s="1066"/>
      <c r="J220" s="73"/>
      <c r="K220" s="71"/>
      <c r="L220" s="71"/>
      <c r="M220" s="71"/>
      <c r="N220" s="71"/>
      <c r="O220" s="71"/>
      <c r="P220" s="71"/>
      <c r="Q220" s="71"/>
      <c r="R220" s="71"/>
      <c r="S220" s="71"/>
      <c r="T220" s="71"/>
      <c r="U220" s="71"/>
      <c r="V220" s="71"/>
      <c r="W220" s="71"/>
      <c r="X220" s="71"/>
      <c r="Y220" s="71"/>
      <c r="Z220" s="71"/>
      <c r="AA220" s="71"/>
      <c r="AB220" s="71"/>
      <c r="AC220" s="72"/>
      <c r="AD220" s="71">
        <v>184155180.9926405</v>
      </c>
      <c r="AE220" s="71">
        <v>1367023.9272913823</v>
      </c>
      <c r="AF220" s="71">
        <v>2887685.1698100343</v>
      </c>
      <c r="AG220" s="71">
        <v>76967509.592232898</v>
      </c>
      <c r="AH220" s="71">
        <v>70417375.945963189</v>
      </c>
      <c r="AI220" s="71">
        <v>0</v>
      </c>
      <c r="AJ220" s="71">
        <v>0</v>
      </c>
      <c r="AK220" s="71">
        <v>5155148.974615274</v>
      </c>
      <c r="AL220" s="71">
        <v>0</v>
      </c>
      <c r="AM220" s="71">
        <v>0</v>
      </c>
      <c r="AN220" s="71">
        <v>340949924.60255331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1936</v>
      </c>
      <c r="B221" s="70">
        <v>213</v>
      </c>
      <c r="C221" s="70">
        <v>16</v>
      </c>
      <c r="D221" s="70">
        <v>33</v>
      </c>
      <c r="E221" s="70">
        <v>2022</v>
      </c>
      <c r="F221" s="70" t="s">
        <v>161</v>
      </c>
      <c r="G221" s="1073" t="s">
        <v>1917</v>
      </c>
      <c r="H221" s="70" t="s">
        <v>1918</v>
      </c>
      <c r="I221" s="1066"/>
      <c r="J221" s="73"/>
      <c r="K221" s="71"/>
      <c r="L221" s="71"/>
      <c r="M221" s="71"/>
      <c r="N221" s="71"/>
      <c r="O221" s="71"/>
      <c r="P221" s="71"/>
      <c r="Q221" s="71"/>
      <c r="R221" s="71"/>
      <c r="S221" s="71"/>
      <c r="T221" s="71"/>
      <c r="U221" s="71"/>
      <c r="V221" s="71"/>
      <c r="W221" s="71"/>
      <c r="X221" s="71"/>
      <c r="Y221" s="71"/>
      <c r="Z221" s="71"/>
      <c r="AA221" s="71"/>
      <c r="AB221" s="71"/>
      <c r="AC221" s="72"/>
      <c r="AD221" s="71">
        <v>157891541.8513588</v>
      </c>
      <c r="AE221" s="71">
        <v>2929336.9870529622</v>
      </c>
      <c r="AF221" s="71">
        <v>3449379.5419925349</v>
      </c>
      <c r="AG221" s="71">
        <v>110397650.97488375</v>
      </c>
      <c r="AH221" s="71">
        <v>104263172.60027501</v>
      </c>
      <c r="AI221" s="71">
        <v>0</v>
      </c>
      <c r="AJ221" s="71">
        <v>0</v>
      </c>
      <c r="AK221" s="71">
        <v>7969349.2289239513</v>
      </c>
      <c r="AL221" s="71">
        <v>0</v>
      </c>
      <c r="AM221" s="71">
        <v>0</v>
      </c>
      <c r="AN221" s="71">
        <v>386900431.18448704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1646</v>
      </c>
      <c r="B222" s="70">
        <v>214</v>
      </c>
      <c r="C222" s="70">
        <v>16</v>
      </c>
      <c r="D222" s="70">
        <v>34</v>
      </c>
      <c r="E222" s="70">
        <v>2022</v>
      </c>
      <c r="F222" s="70" t="s">
        <v>161</v>
      </c>
      <c r="G222" s="1073" t="s">
        <v>1644</v>
      </c>
      <c r="H222" s="70" t="s">
        <v>1645</v>
      </c>
      <c r="I222" s="1066"/>
      <c r="J222" s="73"/>
      <c r="K222" s="71"/>
      <c r="L222" s="71"/>
      <c r="M222" s="71"/>
      <c r="N222" s="71"/>
      <c r="O222" s="71"/>
      <c r="P222" s="71"/>
      <c r="Q222" s="71"/>
      <c r="R222" s="71"/>
      <c r="S222" s="71"/>
      <c r="T222" s="71"/>
      <c r="U222" s="71"/>
      <c r="V222" s="71"/>
      <c r="W222" s="71"/>
      <c r="X222" s="71"/>
      <c r="Y222" s="71"/>
      <c r="Z222" s="71"/>
      <c r="AA222" s="71"/>
      <c r="AB222" s="71"/>
      <c r="AC222" s="72"/>
      <c r="AD222" s="71">
        <v>77693469.560154334</v>
      </c>
      <c r="AE222" s="71">
        <v>4418221.3330057487</v>
      </c>
      <c r="AF222" s="71">
        <v>4608774.3358564135</v>
      </c>
      <c r="AG222" s="71">
        <v>192775017.47136307</v>
      </c>
      <c r="AH222" s="71">
        <v>133789835.54206784</v>
      </c>
      <c r="AI222" s="71">
        <v>0</v>
      </c>
      <c r="AJ222" s="71">
        <v>0</v>
      </c>
      <c r="AK222" s="71">
        <v>10040680.158508493</v>
      </c>
      <c r="AL222" s="71">
        <v>0</v>
      </c>
      <c r="AM222" s="71">
        <v>0</v>
      </c>
      <c r="AN222" s="71">
        <v>423325998.40095586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2449</v>
      </c>
      <c r="B223" s="70">
        <v>215</v>
      </c>
      <c r="C223" s="70">
        <v>16</v>
      </c>
      <c r="D223" s="70">
        <v>35</v>
      </c>
      <c r="E223" s="70">
        <v>2022</v>
      </c>
      <c r="F223" s="70" t="s">
        <v>161</v>
      </c>
      <c r="G223" s="1073" t="s">
        <v>2447</v>
      </c>
      <c r="H223" s="70" t="s">
        <v>2448</v>
      </c>
      <c r="I223" s="1066"/>
      <c r="J223" s="73"/>
      <c r="K223" s="71"/>
      <c r="L223" s="71"/>
      <c r="M223" s="71"/>
      <c r="N223" s="71"/>
      <c r="O223" s="71"/>
      <c r="P223" s="71"/>
      <c r="Q223" s="71"/>
      <c r="R223" s="71"/>
      <c r="S223" s="71"/>
      <c r="T223" s="71"/>
      <c r="U223" s="71"/>
      <c r="V223" s="71"/>
      <c r="W223" s="71"/>
      <c r="X223" s="71"/>
      <c r="Y223" s="71"/>
      <c r="Z223" s="71"/>
      <c r="AA223" s="71"/>
      <c r="AB223" s="71"/>
      <c r="AC223" s="72"/>
      <c r="AD223" s="71">
        <v>186127268.88052335</v>
      </c>
      <c r="AE223" s="71">
        <v>9072351.9380354937</v>
      </c>
      <c r="AF223" s="71">
        <v>1325022.6215587188</v>
      </c>
      <c r="AG223" s="71">
        <v>917367972.52497208</v>
      </c>
      <c r="AH223" s="71">
        <v>902436698.60734224</v>
      </c>
      <c r="AI223" s="71">
        <v>0</v>
      </c>
      <c r="AJ223" s="71">
        <v>0</v>
      </c>
      <c r="AK223" s="71">
        <v>62342141.230577767</v>
      </c>
      <c r="AL223" s="71">
        <v>0</v>
      </c>
      <c r="AM223" s="71">
        <v>0</v>
      </c>
      <c r="AN223" s="71">
        <v>2078671455.8030095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1666</v>
      </c>
      <c r="B224" s="70">
        <v>216</v>
      </c>
      <c r="C224" s="70">
        <v>16</v>
      </c>
      <c r="D224" s="70">
        <v>36</v>
      </c>
      <c r="E224" s="70">
        <v>2022</v>
      </c>
      <c r="F224" s="70" t="s">
        <v>161</v>
      </c>
      <c r="G224" s="1073" t="s">
        <v>1664</v>
      </c>
      <c r="H224" s="70" t="s">
        <v>1665</v>
      </c>
      <c r="I224" s="1066"/>
      <c r="J224" s="73"/>
      <c r="K224" s="71"/>
      <c r="L224" s="71"/>
      <c r="M224" s="71"/>
      <c r="N224" s="71"/>
      <c r="O224" s="71"/>
      <c r="P224" s="71"/>
      <c r="Q224" s="71"/>
      <c r="R224" s="71"/>
      <c r="S224" s="71"/>
      <c r="T224" s="71"/>
      <c r="U224" s="71"/>
      <c r="V224" s="71"/>
      <c r="W224" s="71"/>
      <c r="X224" s="71"/>
      <c r="Y224" s="71"/>
      <c r="Z224" s="71"/>
      <c r="AA224" s="71"/>
      <c r="AB224" s="71"/>
      <c r="AC224" s="72"/>
      <c r="AD224" s="71">
        <v>55548960.735501975</v>
      </c>
      <c r="AE224" s="71">
        <v>1192044.8645980854</v>
      </c>
      <c r="AF224" s="71">
        <v>360060.49498878233</v>
      </c>
      <c r="AG224" s="71">
        <v>81147853.563696027</v>
      </c>
      <c r="AH224" s="71">
        <v>68414760.13077496</v>
      </c>
      <c r="AI224" s="71">
        <v>0</v>
      </c>
      <c r="AJ224" s="71">
        <v>0</v>
      </c>
      <c r="AK224" s="71">
        <v>4999292.3302658862</v>
      </c>
      <c r="AL224" s="71">
        <v>0</v>
      </c>
      <c r="AM224" s="71">
        <v>0</v>
      </c>
      <c r="AN224" s="71">
        <v>211662972.11982572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2430</v>
      </c>
      <c r="B225" s="70">
        <v>217</v>
      </c>
      <c r="C225" s="70">
        <v>16</v>
      </c>
      <c r="D225" s="70">
        <v>37</v>
      </c>
      <c r="E225" s="70">
        <v>2022</v>
      </c>
      <c r="F225" s="70" t="s">
        <v>161</v>
      </c>
      <c r="G225" s="1073" t="s">
        <v>2428</v>
      </c>
      <c r="H225" s="70" t="s">
        <v>2429</v>
      </c>
      <c r="I225" s="1066"/>
      <c r="J225" s="73"/>
      <c r="K225" s="71"/>
      <c r="L225" s="71"/>
      <c r="M225" s="71"/>
      <c r="N225" s="71"/>
      <c r="O225" s="71"/>
      <c r="P225" s="71"/>
      <c r="Q225" s="71"/>
      <c r="R225" s="71"/>
      <c r="S225" s="71"/>
      <c r="T225" s="71"/>
      <c r="U225" s="71"/>
      <c r="V225" s="71"/>
      <c r="W225" s="71"/>
      <c r="X225" s="71"/>
      <c r="Y225" s="71"/>
      <c r="Z225" s="71"/>
      <c r="AA225" s="71"/>
      <c r="AB225" s="71"/>
      <c r="AC225" s="72"/>
      <c r="AD225" s="71">
        <v>231726035.23068962</v>
      </c>
      <c r="AE225" s="71">
        <v>684293.120175572</v>
      </c>
      <c r="AF225" s="71">
        <v>0</v>
      </c>
      <c r="AG225" s="71">
        <v>48858952.390449151</v>
      </c>
      <c r="AH225" s="71">
        <v>61636064.534125991</v>
      </c>
      <c r="AI225" s="71">
        <v>0</v>
      </c>
      <c r="AJ225" s="71">
        <v>0</v>
      </c>
      <c r="AK225" s="71">
        <v>4495050.2456061002</v>
      </c>
      <c r="AL225" s="71">
        <v>0</v>
      </c>
      <c r="AM225" s="71">
        <v>0</v>
      </c>
      <c r="AN225" s="71">
        <v>347400395.52104646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2445</v>
      </c>
      <c r="B226" s="70">
        <v>218</v>
      </c>
      <c r="C226" s="70">
        <v>16</v>
      </c>
      <c r="D226" s="70">
        <v>38</v>
      </c>
      <c r="E226" s="70">
        <v>2022</v>
      </c>
      <c r="F226" s="70" t="s">
        <v>161</v>
      </c>
      <c r="G226" s="1073" t="s">
        <v>2443</v>
      </c>
      <c r="H226" s="70" t="s">
        <v>2444</v>
      </c>
      <c r="I226" s="1066"/>
      <c r="J226" s="73"/>
      <c r="K226" s="71"/>
      <c r="L226" s="71"/>
      <c r="M226" s="71"/>
      <c r="N226" s="71"/>
      <c r="O226" s="71"/>
      <c r="P226" s="71"/>
      <c r="Q226" s="71"/>
      <c r="R226" s="71"/>
      <c r="S226" s="71"/>
      <c r="T226" s="71"/>
      <c r="U226" s="71"/>
      <c r="V226" s="71"/>
      <c r="W226" s="71"/>
      <c r="X226" s="71"/>
      <c r="Y226" s="71"/>
      <c r="Z226" s="71"/>
      <c r="AA226" s="71"/>
      <c r="AB226" s="71"/>
      <c r="AC226" s="72"/>
      <c r="AD226" s="71">
        <v>1819867625.3203881</v>
      </c>
      <c r="AE226" s="71">
        <v>26945213.341707971</v>
      </c>
      <c r="AF226" s="71">
        <v>5033645.719943177</v>
      </c>
      <c r="AG226" s="71">
        <v>1272980943.8530574</v>
      </c>
      <c r="AH226" s="71">
        <v>976104351.80890846</v>
      </c>
      <c r="AI226" s="71">
        <v>0</v>
      </c>
      <c r="AJ226" s="71">
        <v>0</v>
      </c>
      <c r="AK226" s="71">
        <v>68238480.875089884</v>
      </c>
      <c r="AL226" s="71">
        <v>0</v>
      </c>
      <c r="AM226" s="71">
        <v>0</v>
      </c>
      <c r="AN226" s="71">
        <v>4169170260.919095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1658</v>
      </c>
      <c r="B227" s="70">
        <v>219</v>
      </c>
      <c r="C227" s="70">
        <v>16</v>
      </c>
      <c r="D227" s="70">
        <v>39</v>
      </c>
      <c r="E227" s="70">
        <v>2022</v>
      </c>
      <c r="F227" s="70" t="s">
        <v>161</v>
      </c>
      <c r="G227" s="1073" t="s">
        <v>1656</v>
      </c>
      <c r="H227" s="70" t="s">
        <v>1657</v>
      </c>
      <c r="I227" s="1066"/>
      <c r="J227" s="73"/>
      <c r="K227" s="71"/>
      <c r="L227" s="71"/>
      <c r="M227" s="71"/>
      <c r="N227" s="71"/>
      <c r="O227" s="71"/>
      <c r="P227" s="71"/>
      <c r="Q227" s="71"/>
      <c r="R227" s="71"/>
      <c r="S227" s="71"/>
      <c r="T227" s="71"/>
      <c r="U227" s="71"/>
      <c r="V227" s="71"/>
      <c r="W227" s="71"/>
      <c r="X227" s="71"/>
      <c r="Y227" s="71"/>
      <c r="Z227" s="71"/>
      <c r="AA227" s="71"/>
      <c r="AB227" s="71"/>
      <c r="AC227" s="72"/>
      <c r="AD227" s="71">
        <v>147577210.0203501</v>
      </c>
      <c r="AE227" s="71">
        <v>543684.94479702984</v>
      </c>
      <c r="AF227" s="71">
        <v>1137791.1641645522</v>
      </c>
      <c r="AG227" s="71">
        <v>45693744.737848103</v>
      </c>
      <c r="AH227" s="71">
        <v>31378287.882026363</v>
      </c>
      <c r="AI227" s="71">
        <v>0</v>
      </c>
      <c r="AJ227" s="71">
        <v>0</v>
      </c>
      <c r="AK227" s="71">
        <v>2420620.2609557882</v>
      </c>
      <c r="AL227" s="71">
        <v>0</v>
      </c>
      <c r="AM227" s="71">
        <v>0</v>
      </c>
      <c r="AN227" s="71">
        <v>228751339.01014194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1650</v>
      </c>
      <c r="B228" s="70">
        <v>220</v>
      </c>
      <c r="C228" s="70">
        <v>16</v>
      </c>
      <c r="D228" s="70">
        <v>40</v>
      </c>
      <c r="E228" s="70">
        <v>2022</v>
      </c>
      <c r="F228" s="70" t="s">
        <v>161</v>
      </c>
      <c r="G228" s="1073" t="s">
        <v>1648</v>
      </c>
      <c r="H228" s="70" t="s">
        <v>1649</v>
      </c>
      <c r="I228" s="1066"/>
      <c r="J228" s="73"/>
      <c r="K228" s="71"/>
      <c r="L228" s="71"/>
      <c r="M228" s="71"/>
      <c r="N228" s="71"/>
      <c r="O228" s="71"/>
      <c r="P228" s="71"/>
      <c r="Q228" s="71"/>
      <c r="R228" s="71"/>
      <c r="S228" s="71"/>
      <c r="T228" s="71"/>
      <c r="U228" s="71"/>
      <c r="V228" s="71"/>
      <c r="W228" s="71"/>
      <c r="X228" s="71"/>
      <c r="Y228" s="71"/>
      <c r="Z228" s="71"/>
      <c r="AA228" s="71"/>
      <c r="AB228" s="71"/>
      <c r="AC228" s="72"/>
      <c r="AD228" s="71">
        <v>154869789.89930677</v>
      </c>
      <c r="AE228" s="71">
        <v>2432521.4340487798</v>
      </c>
      <c r="AF228" s="71">
        <v>4061482.3834734643</v>
      </c>
      <c r="AG228" s="71">
        <v>165126739.47005716</v>
      </c>
      <c r="AH228" s="71">
        <v>136908989.14310503</v>
      </c>
      <c r="AI228" s="71">
        <v>0</v>
      </c>
      <c r="AJ228" s="71">
        <v>0</v>
      </c>
      <c r="AK228" s="71">
        <v>9668018.7868495565</v>
      </c>
      <c r="AL228" s="71">
        <v>0</v>
      </c>
      <c r="AM228" s="71">
        <v>0</v>
      </c>
      <c r="AN228" s="71">
        <v>473067541.11684078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1678</v>
      </c>
      <c r="B229" s="70">
        <v>221</v>
      </c>
      <c r="C229" s="70">
        <v>16</v>
      </c>
      <c r="D229" s="70">
        <v>41</v>
      </c>
      <c r="E229" s="70">
        <v>2022</v>
      </c>
      <c r="F229" s="70" t="s">
        <v>161</v>
      </c>
      <c r="G229" s="1073" t="s">
        <v>1676</v>
      </c>
      <c r="H229" s="70" t="s">
        <v>1677</v>
      </c>
      <c r="I229" s="1066"/>
      <c r="J229" s="73"/>
      <c r="K229" s="71"/>
      <c r="L229" s="71"/>
      <c r="M229" s="71"/>
      <c r="N229" s="71"/>
      <c r="O229" s="71"/>
      <c r="P229" s="71"/>
      <c r="Q229" s="71"/>
      <c r="R229" s="71"/>
      <c r="S229" s="71"/>
      <c r="T229" s="71"/>
      <c r="U229" s="71"/>
      <c r="V229" s="71"/>
      <c r="W229" s="71"/>
      <c r="X229" s="71"/>
      <c r="Y229" s="71"/>
      <c r="Z229" s="71"/>
      <c r="AA229" s="71"/>
      <c r="AB229" s="71"/>
      <c r="AC229" s="72"/>
      <c r="AD229" s="71">
        <v>36736428.950870343</v>
      </c>
      <c r="AE229" s="71">
        <v>2118496.5090367026</v>
      </c>
      <c r="AF229" s="71">
        <v>2642844.033217662</v>
      </c>
      <c r="AG229" s="71">
        <v>92661138.770169139</v>
      </c>
      <c r="AH229" s="71">
        <v>78996041.709834903</v>
      </c>
      <c r="AI229" s="71">
        <v>0</v>
      </c>
      <c r="AJ229" s="71">
        <v>0</v>
      </c>
      <c r="AK229" s="71">
        <v>5835649.8161407737</v>
      </c>
      <c r="AL229" s="71">
        <v>0</v>
      </c>
      <c r="AM229" s="71">
        <v>0</v>
      </c>
      <c r="AN229" s="71">
        <v>218990599.78926951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1718</v>
      </c>
      <c r="B230" s="70">
        <v>222</v>
      </c>
      <c r="C230" s="70">
        <v>16</v>
      </c>
      <c r="D230" s="70">
        <v>42</v>
      </c>
      <c r="E230" s="70">
        <v>2022</v>
      </c>
      <c r="F230" s="70" t="s">
        <v>161</v>
      </c>
      <c r="G230" s="1073" t="s">
        <v>1716</v>
      </c>
      <c r="H230" s="70" t="s">
        <v>1717</v>
      </c>
      <c r="I230" s="1066"/>
      <c r="J230" s="73"/>
      <c r="K230" s="71"/>
      <c r="L230" s="71"/>
      <c r="M230" s="71"/>
      <c r="N230" s="71"/>
      <c r="O230" s="71"/>
      <c r="P230" s="71"/>
      <c r="Q230" s="71"/>
      <c r="R230" s="71"/>
      <c r="S230" s="71"/>
      <c r="T230" s="71"/>
      <c r="U230" s="71"/>
      <c r="V230" s="71"/>
      <c r="W230" s="71"/>
      <c r="X230" s="71"/>
      <c r="Y230" s="71"/>
      <c r="Z230" s="71"/>
      <c r="AA230" s="71"/>
      <c r="AB230" s="71"/>
      <c r="AC230" s="72"/>
      <c r="AD230" s="71">
        <v>35457967.487246782</v>
      </c>
      <c r="AE230" s="71">
        <v>1154549.3511638073</v>
      </c>
      <c r="AF230" s="71">
        <v>2297185.9580284311</v>
      </c>
      <c r="AG230" s="71">
        <v>44230939.607562371</v>
      </c>
      <c r="AH230" s="71">
        <v>36631180.952817656</v>
      </c>
      <c r="AI230" s="71">
        <v>0</v>
      </c>
      <c r="AJ230" s="71">
        <v>0</v>
      </c>
      <c r="AK230" s="71">
        <v>2836797.5308299214</v>
      </c>
      <c r="AL230" s="71">
        <v>0</v>
      </c>
      <c r="AM230" s="71">
        <v>0</v>
      </c>
      <c r="AN230" s="71">
        <v>122608620.88764895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1917</v>
      </c>
      <c r="H6" s="77" t="s">
        <v>1918</v>
      </c>
      <c r="I6" s="77" t="s">
        <v>2456</v>
      </c>
      <c r="J6" s="77" t="s">
        <v>2457</v>
      </c>
      <c r="K6" s="1080">
        <v>15</v>
      </c>
      <c r="L6" s="1081">
        <v>31</v>
      </c>
      <c r="M6" s="1044"/>
      <c r="N6" s="988">
        <v>1</v>
      </c>
      <c r="O6" s="77" t="s">
        <v>1733</v>
      </c>
      <c r="P6" s="77" t="s">
        <v>1734</v>
      </c>
      <c r="Q6" s="77" t="s">
        <v>1501</v>
      </c>
      <c r="R6" s="16"/>
      <c r="S6" s="77">
        <v>1</v>
      </c>
      <c r="T6" s="77" t="s">
        <v>1917</v>
      </c>
      <c r="U6" s="77" t="s">
        <v>1918</v>
      </c>
      <c r="V6" s="77" t="s">
        <v>1501</v>
      </c>
      <c r="W6" s="16"/>
      <c r="X6" s="77">
        <v>1</v>
      </c>
      <c r="Y6" s="692" t="s">
        <v>1733</v>
      </c>
      <c r="Z6" s="77" t="s">
        <v>1734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1756</v>
      </c>
      <c r="P7" s="77" t="s">
        <v>1757</v>
      </c>
      <c r="Q7" s="77" t="s">
        <v>1501</v>
      </c>
      <c r="R7" s="16"/>
      <c r="S7" s="77">
        <v>2</v>
      </c>
      <c r="T7" s="76" t="s">
        <v>795</v>
      </c>
      <c r="U7" s="77" t="s">
        <v>1503</v>
      </c>
      <c r="V7" s="77" t="s">
        <v>1503</v>
      </c>
      <c r="W7" s="16"/>
      <c r="X7" s="77">
        <v>2</v>
      </c>
      <c r="Y7" s="692" t="s">
        <v>1756</v>
      </c>
      <c r="Z7" s="77" t="s">
        <v>1757</v>
      </c>
      <c r="AA7" s="77" t="s">
        <v>1501</v>
      </c>
      <c r="AB7" s="16"/>
      <c r="AC7" s="77">
        <v>2</v>
      </c>
      <c r="AD7" s="77" t="s">
        <v>1692</v>
      </c>
      <c r="AE7" s="77" t="s">
        <v>1693</v>
      </c>
      <c r="AF7" s="77" t="s">
        <v>1501</v>
      </c>
    </row>
    <row r="8" spans="1:32" ht="12">
      <c r="A8" s="16"/>
      <c r="B8" s="16"/>
      <c r="C8" s="16"/>
      <c r="D8" s="16"/>
      <c r="F8" s="16"/>
      <c r="G8" s="16"/>
      <c r="H8" s="16"/>
      <c r="I8" s="16"/>
      <c r="J8" s="16"/>
      <c r="K8" s="1044"/>
      <c r="L8" s="1044"/>
      <c r="M8" s="1044"/>
      <c r="N8" s="988">
        <v>3</v>
      </c>
      <c r="O8" s="77" t="s">
        <v>1779</v>
      </c>
      <c r="P8" s="77" t="s">
        <v>1780</v>
      </c>
      <c r="Q8" s="77" t="s">
        <v>1501</v>
      </c>
      <c r="R8" s="16"/>
      <c r="S8" s="16"/>
      <c r="T8" s="16"/>
      <c r="U8" s="16"/>
      <c r="V8" s="16"/>
      <c r="W8" s="16"/>
      <c r="X8" s="77">
        <v>3</v>
      </c>
      <c r="Y8" s="692" t="s">
        <v>1779</v>
      </c>
      <c r="Z8" s="77" t="s">
        <v>1780</v>
      </c>
      <c r="AA8" s="77" t="s">
        <v>1501</v>
      </c>
      <c r="AB8" s="16"/>
      <c r="AC8" s="77">
        <v>3</v>
      </c>
      <c r="AD8" s="77" t="s">
        <v>1640</v>
      </c>
      <c r="AE8" s="77" t="s">
        <v>1641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1802</v>
      </c>
      <c r="P9" s="77" t="s">
        <v>1803</v>
      </c>
      <c r="Q9" s="77" t="s">
        <v>1501</v>
      </c>
      <c r="R9" s="16"/>
      <c r="S9" s="16"/>
      <c r="T9" s="16"/>
      <c r="U9" s="16"/>
      <c r="V9" s="16"/>
      <c r="W9" s="16"/>
      <c r="X9" s="77">
        <v>4</v>
      </c>
      <c r="Y9" s="692" t="s">
        <v>1802</v>
      </c>
      <c r="Z9" s="77" t="s">
        <v>1803</v>
      </c>
      <c r="AA9" s="77" t="s">
        <v>1501</v>
      </c>
      <c r="AB9" s="16"/>
      <c r="AC9" s="77">
        <v>4</v>
      </c>
      <c r="AD9" s="77" t="s">
        <v>1672</v>
      </c>
      <c r="AE9" s="77" t="s">
        <v>1673</v>
      </c>
      <c r="AF9" s="77" t="s">
        <v>1501</v>
      </c>
    </row>
    <row r="10" spans="1:32" ht="12">
      <c r="A10" s="16"/>
      <c r="B10" s="16"/>
      <c r="C10" s="16"/>
      <c r="D10" s="16"/>
      <c r="F10" s="75" t="s">
        <v>1501</v>
      </c>
      <c r="G10" s="76" t="s">
        <v>1917</v>
      </c>
      <c r="H10" s="77" t="s">
        <v>1918</v>
      </c>
      <c r="I10" s="77" t="s">
        <v>2456</v>
      </c>
      <c r="J10" s="77" t="s">
        <v>2457</v>
      </c>
      <c r="K10" s="1079">
        <v>15</v>
      </c>
      <c r="L10" s="1045">
        <v>31</v>
      </c>
      <c r="M10" s="1044"/>
      <c r="N10" s="988">
        <v>5</v>
      </c>
      <c r="O10" s="77" t="s">
        <v>1825</v>
      </c>
      <c r="P10" s="77" t="s">
        <v>1826</v>
      </c>
      <c r="Q10" s="77" t="s">
        <v>1501</v>
      </c>
      <c r="R10" s="16"/>
      <c r="S10" s="16"/>
      <c r="T10" s="16"/>
      <c r="U10" s="16"/>
      <c r="V10" s="16"/>
      <c r="W10" s="16"/>
      <c r="X10" s="77">
        <v>5</v>
      </c>
      <c r="Y10" s="692" t="s">
        <v>1825</v>
      </c>
      <c r="Z10" s="77" t="s">
        <v>1826</v>
      </c>
      <c r="AA10" s="77" t="s">
        <v>1501</v>
      </c>
      <c r="AB10" s="16"/>
      <c r="AC10" s="77">
        <v>5</v>
      </c>
      <c r="AD10" s="77" t="s">
        <v>2399</v>
      </c>
      <c r="AE10" s="77" t="s">
        <v>2400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1848</v>
      </c>
      <c r="P11" s="77" t="s">
        <v>1849</v>
      </c>
      <c r="Q11" s="77" t="s">
        <v>1501</v>
      </c>
      <c r="R11" s="16"/>
      <c r="S11" s="16"/>
      <c r="T11" s="16"/>
      <c r="U11" s="16"/>
      <c r="V11" s="16"/>
      <c r="W11" s="16"/>
      <c r="X11" s="77">
        <v>6</v>
      </c>
      <c r="Y11" s="692" t="s">
        <v>1848</v>
      </c>
      <c r="Z11" s="77" t="s">
        <v>1849</v>
      </c>
      <c r="AA11" s="77" t="s">
        <v>1501</v>
      </c>
      <c r="AB11" s="16"/>
      <c r="AC11" s="77">
        <v>6</v>
      </c>
      <c r="AD11" s="77" t="s">
        <v>2404</v>
      </c>
      <c r="AE11" s="77" t="s">
        <v>2405</v>
      </c>
      <c r="AF11" s="77" t="s">
        <v>1501</v>
      </c>
    </row>
    <row r="12" spans="1:32" ht="12">
      <c r="A12" s="16"/>
      <c r="B12" s="16"/>
      <c r="C12" s="16"/>
      <c r="D12" s="16"/>
      <c r="F12" s="75" t="s">
        <v>1505</v>
      </c>
      <c r="G12" s="76" t="s">
        <v>1917</v>
      </c>
      <c r="H12" s="77"/>
      <c r="I12" s="77" t="s">
        <v>1917</v>
      </c>
      <c r="J12" s="77"/>
      <c r="K12" s="1079" t="s">
        <v>1544</v>
      </c>
      <c r="L12" s="1045"/>
      <c r="M12" s="1044"/>
      <c r="N12" s="988">
        <v>7</v>
      </c>
      <c r="O12" s="77" t="s">
        <v>1871</v>
      </c>
      <c r="P12" s="77" t="s">
        <v>1872</v>
      </c>
      <c r="Q12" s="77" t="s">
        <v>1501</v>
      </c>
      <c r="R12" s="16"/>
      <c r="S12" s="16"/>
      <c r="T12" s="16"/>
      <c r="U12" s="16"/>
      <c r="V12" s="16"/>
      <c r="W12" s="16"/>
      <c r="X12" s="77">
        <v>7</v>
      </c>
      <c r="Y12" s="692" t="s">
        <v>1871</v>
      </c>
      <c r="Z12" s="77" t="s">
        <v>1872</v>
      </c>
      <c r="AA12" s="77" t="s">
        <v>1501</v>
      </c>
      <c r="AB12" s="16"/>
      <c r="AC12" s="77">
        <v>7</v>
      </c>
      <c r="AD12" s="77" t="s">
        <v>2451</v>
      </c>
      <c r="AE12" s="77" t="s">
        <v>2452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1894</v>
      </c>
      <c r="P13" s="77" t="s">
        <v>1895</v>
      </c>
      <c r="Q13" s="77" t="s">
        <v>1501</v>
      </c>
      <c r="R13" s="16"/>
      <c r="S13" s="16"/>
      <c r="T13" s="16"/>
      <c r="U13" s="16"/>
      <c r="V13" s="16"/>
      <c r="W13" s="16"/>
      <c r="X13" s="77">
        <v>8</v>
      </c>
      <c r="Y13" s="692" t="s">
        <v>1894</v>
      </c>
      <c r="Z13" s="77" t="s">
        <v>1895</v>
      </c>
      <c r="AA13" s="77" t="s">
        <v>1501</v>
      </c>
      <c r="AB13" s="16"/>
      <c r="AC13" s="77">
        <v>8</v>
      </c>
      <c r="AD13" s="77" t="s">
        <v>1684</v>
      </c>
      <c r="AE13" s="77" t="s">
        <v>1685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1917</v>
      </c>
      <c r="P14" s="77" t="s">
        <v>1918</v>
      </c>
      <c r="Q14" s="77" t="s">
        <v>1501</v>
      </c>
      <c r="R14" s="16"/>
      <c r="S14" s="16"/>
      <c r="T14" s="16"/>
      <c r="U14" s="16"/>
      <c r="V14" s="16"/>
      <c r="W14" s="16"/>
      <c r="X14" s="77">
        <v>9</v>
      </c>
      <c r="Y14" s="692" t="s">
        <v>1917</v>
      </c>
      <c r="Z14" s="77" t="s">
        <v>1918</v>
      </c>
      <c r="AA14" s="77" t="s">
        <v>1501</v>
      </c>
      <c r="AB14" s="16"/>
      <c r="AC14" s="77">
        <v>9</v>
      </c>
      <c r="AD14" s="77" t="s">
        <v>1728</v>
      </c>
      <c r="AE14" s="77" t="s">
        <v>1729</v>
      </c>
      <c r="AF14" s="77" t="s">
        <v>1501</v>
      </c>
    </row>
    <row r="15" spans="1:32" ht="12">
      <c r="A15" s="16"/>
      <c r="B15" s="16"/>
      <c r="C15" s="16"/>
      <c r="D15" s="16"/>
      <c r="E15" s="16"/>
      <c r="F15" s="16"/>
      <c r="G15" s="16"/>
      <c r="H15" s="16"/>
      <c r="I15" s="16"/>
      <c r="J15" s="16"/>
      <c r="K15" s="1044"/>
      <c r="L15" s="1044"/>
      <c r="M15" s="1044"/>
      <c r="N15" s="988">
        <v>10</v>
      </c>
      <c r="O15" s="77" t="s">
        <v>1940</v>
      </c>
      <c r="P15" s="77" t="s">
        <v>1941</v>
      </c>
      <c r="Q15" s="77" t="s">
        <v>1501</v>
      </c>
      <c r="R15" s="16"/>
      <c r="S15" s="16"/>
      <c r="T15" s="16"/>
      <c r="U15" s="16"/>
      <c r="V15" s="16"/>
      <c r="W15" s="16"/>
      <c r="X15" s="77">
        <v>10</v>
      </c>
      <c r="Y15" s="692" t="s">
        <v>1940</v>
      </c>
      <c r="Z15" s="77" t="s">
        <v>1941</v>
      </c>
      <c r="AA15" s="77" t="s">
        <v>1501</v>
      </c>
      <c r="AB15" s="16"/>
      <c r="AC15" s="77">
        <v>10</v>
      </c>
      <c r="AD15" s="77" t="s">
        <v>1708</v>
      </c>
      <c r="AE15" s="77" t="s">
        <v>1709</v>
      </c>
      <c r="AF15" s="77" t="s">
        <v>1501</v>
      </c>
    </row>
    <row r="16" spans="1:32" ht="12">
      <c r="A16" s="16"/>
      <c r="B16" s="16"/>
      <c r="C16" s="16"/>
      <c r="D16" s="16"/>
      <c r="E16" s="16"/>
      <c r="F16" s="16"/>
      <c r="G16" s="16"/>
      <c r="H16" s="16"/>
      <c r="I16" s="16"/>
      <c r="J16" s="16"/>
      <c r="K16" s="1044"/>
      <c r="L16" s="1044"/>
      <c r="M16" s="1044"/>
      <c r="N16" s="988">
        <v>11</v>
      </c>
      <c r="O16" s="77" t="s">
        <v>1963</v>
      </c>
      <c r="P16" s="77" t="s">
        <v>1964</v>
      </c>
      <c r="Q16" s="77" t="s">
        <v>1501</v>
      </c>
      <c r="R16" s="16"/>
      <c r="S16" s="16"/>
      <c r="T16" s="16"/>
      <c r="U16" s="16"/>
      <c r="V16" s="16"/>
      <c r="W16" s="16"/>
      <c r="X16" s="77">
        <v>11</v>
      </c>
      <c r="Y16" s="692" t="s">
        <v>1963</v>
      </c>
      <c r="Z16" s="77" t="s">
        <v>1964</v>
      </c>
      <c r="AA16" s="77" t="s">
        <v>1501</v>
      </c>
      <c r="AB16" s="16"/>
      <c r="AC16" s="77">
        <v>11</v>
      </c>
      <c r="AD16" s="77" t="s">
        <v>2395</v>
      </c>
      <c r="AE16" s="77" t="s">
        <v>2396</v>
      </c>
      <c r="AF16" s="77" t="s">
        <v>1501</v>
      </c>
    </row>
    <row r="17" spans="1:32" ht="12">
      <c r="A17" s="16"/>
      <c r="B17" s="16"/>
      <c r="C17" s="16"/>
      <c r="D17" s="16"/>
      <c r="E17" s="16"/>
      <c r="F17" s="16"/>
      <c r="G17" s="16"/>
      <c r="H17" s="16"/>
      <c r="I17" s="16"/>
      <c r="J17" s="16"/>
      <c r="K17" s="1044"/>
      <c r="L17" s="1044"/>
      <c r="M17" s="1044"/>
      <c r="N17" s="988">
        <v>12</v>
      </c>
      <c r="O17" s="77" t="s">
        <v>1986</v>
      </c>
      <c r="P17" s="77" t="s">
        <v>1987</v>
      </c>
      <c r="Q17" s="77" t="s">
        <v>1501</v>
      </c>
      <c r="R17" s="16"/>
      <c r="S17" s="16"/>
      <c r="T17" s="16"/>
      <c r="U17" s="16"/>
      <c r="V17" s="16"/>
      <c r="W17" s="16"/>
      <c r="X17" s="77">
        <v>12</v>
      </c>
      <c r="Y17" s="692" t="s">
        <v>1986</v>
      </c>
      <c r="Z17" s="77" t="s">
        <v>1987</v>
      </c>
      <c r="AA17" s="77" t="s">
        <v>1501</v>
      </c>
      <c r="AB17" s="16"/>
      <c r="AC17" s="77">
        <v>12</v>
      </c>
      <c r="AD17" s="77" t="s">
        <v>1660</v>
      </c>
      <c r="AE17" s="77" t="s">
        <v>1661</v>
      </c>
      <c r="AF17" s="77" t="s">
        <v>1501</v>
      </c>
    </row>
    <row r="18" spans="1:32" ht="12">
      <c r="A18" s="16"/>
      <c r="B18" s="16"/>
      <c r="C18" s="16"/>
      <c r="D18" s="16"/>
      <c r="E18" s="16"/>
      <c r="F18" s="16"/>
      <c r="G18" s="16"/>
      <c r="H18" s="16"/>
      <c r="I18" s="16"/>
      <c r="J18" s="16"/>
      <c r="K18" s="1044"/>
      <c r="L18" s="1044"/>
      <c r="M18" s="1044"/>
      <c r="N18" s="988">
        <v>13</v>
      </c>
      <c r="O18" s="77" t="s">
        <v>2009</v>
      </c>
      <c r="P18" s="77" t="s">
        <v>2010</v>
      </c>
      <c r="Q18" s="77" t="s">
        <v>1501</v>
      </c>
      <c r="R18" s="16"/>
      <c r="S18" s="16"/>
      <c r="T18" s="16"/>
      <c r="U18" s="16"/>
      <c r="V18" s="16"/>
      <c r="W18" s="16"/>
      <c r="X18" s="77">
        <v>13</v>
      </c>
      <c r="Y18" s="692" t="s">
        <v>2009</v>
      </c>
      <c r="Z18" s="77" t="s">
        <v>2010</v>
      </c>
      <c r="AA18" s="77" t="s">
        <v>1501</v>
      </c>
      <c r="AB18" s="16"/>
      <c r="AC18" s="77">
        <v>13</v>
      </c>
      <c r="AD18" s="77" t="s">
        <v>2412</v>
      </c>
      <c r="AE18" s="77" t="s">
        <v>2413</v>
      </c>
      <c r="AF18" s="77" t="s">
        <v>1501</v>
      </c>
    </row>
    <row r="19" spans="1:32" ht="12">
      <c r="A19" s="16"/>
      <c r="B19" s="16"/>
      <c r="C19" s="16"/>
      <c r="D19" s="16"/>
      <c r="E19" s="16"/>
      <c r="F19" s="16"/>
      <c r="G19" s="16"/>
      <c r="H19" s="16"/>
      <c r="I19" s="16"/>
      <c r="J19" s="16"/>
      <c r="K19" s="1044"/>
      <c r="L19" s="1044"/>
      <c r="M19" s="1044"/>
      <c r="N19" s="988">
        <v>14</v>
      </c>
      <c r="O19" s="77" t="s">
        <v>2032</v>
      </c>
      <c r="P19" s="77" t="s">
        <v>2033</v>
      </c>
      <c r="Q19" s="77" t="s">
        <v>1501</v>
      </c>
      <c r="R19" s="16"/>
      <c r="S19" s="16"/>
      <c r="T19" s="16"/>
      <c r="U19" s="16"/>
      <c r="V19" s="16"/>
      <c r="W19" s="16"/>
      <c r="X19" s="77">
        <v>14</v>
      </c>
      <c r="Y19" s="692" t="s">
        <v>2032</v>
      </c>
      <c r="Z19" s="77" t="s">
        <v>2033</v>
      </c>
      <c r="AA19" s="77" t="s">
        <v>1501</v>
      </c>
      <c r="AB19" s="16"/>
      <c r="AC19" s="77">
        <v>14</v>
      </c>
      <c r="AD19" s="77" t="s">
        <v>1632</v>
      </c>
      <c r="AE19" s="77" t="s">
        <v>1633</v>
      </c>
      <c r="AF19" s="77" t="s">
        <v>1501</v>
      </c>
    </row>
    <row r="20" spans="1:32" ht="12">
      <c r="A20" s="16"/>
      <c r="B20" s="16"/>
      <c r="C20" s="16"/>
      <c r="D20" s="16"/>
      <c r="E20" s="16"/>
      <c r="F20" s="16"/>
      <c r="G20" s="16"/>
      <c r="H20" s="16"/>
      <c r="I20" s="16"/>
      <c r="J20" s="16"/>
      <c r="K20" s="1044"/>
      <c r="L20" s="1044"/>
      <c r="M20" s="1044"/>
      <c r="N20" s="988">
        <v>15</v>
      </c>
      <c r="O20" s="77" t="s">
        <v>2055</v>
      </c>
      <c r="P20" s="77" t="s">
        <v>2056</v>
      </c>
      <c r="Q20" s="77" t="s">
        <v>1501</v>
      </c>
      <c r="R20" s="16"/>
      <c r="S20" s="16"/>
      <c r="T20" s="16"/>
      <c r="U20" s="16"/>
      <c r="V20" s="16"/>
      <c r="W20" s="16"/>
      <c r="X20" s="77">
        <v>15</v>
      </c>
      <c r="Y20" s="692" t="s">
        <v>2055</v>
      </c>
      <c r="Z20" s="77" t="s">
        <v>2056</v>
      </c>
      <c r="AA20" s="77" t="s">
        <v>1501</v>
      </c>
      <c r="AB20" s="16"/>
      <c r="AC20" s="77">
        <v>15</v>
      </c>
      <c r="AD20" s="77" t="s">
        <v>1688</v>
      </c>
      <c r="AE20" s="77" t="s">
        <v>1689</v>
      </c>
      <c r="AF20" s="77" t="s">
        <v>1501</v>
      </c>
    </row>
    <row r="21" spans="1:32" ht="12">
      <c r="A21" s="16"/>
      <c r="B21" s="16"/>
      <c r="C21" s="16"/>
      <c r="D21" s="16"/>
      <c r="E21" s="16"/>
      <c r="F21" s="16"/>
      <c r="G21" s="16"/>
      <c r="H21" s="16"/>
      <c r="I21" s="16"/>
      <c r="J21" s="16"/>
      <c r="K21" s="1044"/>
      <c r="L21" s="1044"/>
      <c r="M21" s="1044"/>
      <c r="N21" s="988">
        <v>16</v>
      </c>
      <c r="O21" s="77" t="s">
        <v>2078</v>
      </c>
      <c r="P21" s="77" t="s">
        <v>2079</v>
      </c>
      <c r="Q21" s="77" t="s">
        <v>1501</v>
      </c>
      <c r="R21" s="16"/>
      <c r="S21" s="16"/>
      <c r="T21" s="16"/>
      <c r="U21" s="16"/>
      <c r="V21" s="16"/>
      <c r="W21" s="16"/>
      <c r="X21" s="77">
        <v>16</v>
      </c>
      <c r="Y21" s="692" t="s">
        <v>2078</v>
      </c>
      <c r="Z21" s="77" t="s">
        <v>2079</v>
      </c>
      <c r="AA21" s="77" t="s">
        <v>1501</v>
      </c>
      <c r="AB21" s="16"/>
      <c r="AC21" s="77">
        <v>16</v>
      </c>
      <c r="AD21" s="77" t="s">
        <v>2420</v>
      </c>
      <c r="AE21" s="77" t="s">
        <v>2421</v>
      </c>
      <c r="AF21" s="77" t="s">
        <v>1501</v>
      </c>
    </row>
    <row r="22" spans="1:32" ht="12">
      <c r="A22" s="16"/>
      <c r="B22" s="16"/>
      <c r="C22" s="16"/>
      <c r="D22" s="16"/>
      <c r="E22" s="16"/>
      <c r="F22" s="16"/>
      <c r="G22" s="16"/>
      <c r="H22" s="16"/>
      <c r="I22" s="16"/>
      <c r="J22" s="16"/>
      <c r="K22" s="1044"/>
      <c r="L22" s="1044"/>
      <c r="M22" s="1044"/>
      <c r="N22" s="988">
        <v>17</v>
      </c>
      <c r="O22" s="77" t="s">
        <v>2101</v>
      </c>
      <c r="P22" s="77" t="s">
        <v>2102</v>
      </c>
      <c r="Q22" s="77" t="s">
        <v>1501</v>
      </c>
      <c r="R22" s="16"/>
      <c r="S22" s="16"/>
      <c r="T22" s="16"/>
      <c r="U22" s="16"/>
      <c r="V22" s="16"/>
      <c r="W22" s="16"/>
      <c r="X22" s="77">
        <v>17</v>
      </c>
      <c r="Y22" s="692" t="s">
        <v>2101</v>
      </c>
      <c r="Z22" s="77" t="s">
        <v>2102</v>
      </c>
      <c r="AA22" s="77" t="s">
        <v>1501</v>
      </c>
      <c r="AB22" s="16"/>
      <c r="AC22" s="77">
        <v>17</v>
      </c>
      <c r="AD22" s="77" t="s">
        <v>1712</v>
      </c>
      <c r="AE22" s="77" t="s">
        <v>1713</v>
      </c>
      <c r="AF22" s="77" t="s">
        <v>1501</v>
      </c>
    </row>
    <row r="23" spans="1:32" ht="12">
      <c r="A23" s="16"/>
      <c r="B23" s="16"/>
      <c r="C23" s="16"/>
      <c r="D23" s="16"/>
      <c r="E23" s="16"/>
      <c r="F23" s="16"/>
      <c r="G23" s="16"/>
      <c r="H23" s="16"/>
      <c r="I23" s="16"/>
      <c r="J23" s="16"/>
      <c r="K23" s="1044"/>
      <c r="L23" s="1044"/>
      <c r="M23" s="1044"/>
      <c r="N23" s="988">
        <v>18</v>
      </c>
      <c r="O23" s="77" t="s">
        <v>2124</v>
      </c>
      <c r="P23" s="77" t="s">
        <v>2125</v>
      </c>
      <c r="Q23" s="77" t="s">
        <v>1501</v>
      </c>
      <c r="R23" s="16"/>
      <c r="S23" s="16"/>
      <c r="T23" s="16"/>
      <c r="U23" s="16"/>
      <c r="V23" s="16"/>
      <c r="W23" s="16"/>
      <c r="X23" s="77">
        <v>18</v>
      </c>
      <c r="Y23" s="692" t="s">
        <v>2124</v>
      </c>
      <c r="Z23" s="77" t="s">
        <v>2125</v>
      </c>
      <c r="AA23" s="77" t="s">
        <v>1501</v>
      </c>
      <c r="AB23" s="16"/>
      <c r="AC23" s="77">
        <v>18</v>
      </c>
      <c r="AD23" s="77" t="s">
        <v>1696</v>
      </c>
      <c r="AE23" s="77" t="s">
        <v>1697</v>
      </c>
      <c r="AF23" s="77" t="s">
        <v>1501</v>
      </c>
    </row>
    <row r="24" spans="1:32" ht="12">
      <c r="A24" s="16"/>
      <c r="B24" s="16"/>
      <c r="C24" s="16"/>
      <c r="D24" s="16"/>
      <c r="E24" s="16"/>
      <c r="F24" s="16"/>
      <c r="G24" s="16"/>
      <c r="H24" s="16"/>
      <c r="I24" s="16"/>
      <c r="J24" s="16"/>
      <c r="K24" s="1044"/>
      <c r="L24" s="1044"/>
      <c r="M24" s="1044"/>
      <c r="N24" s="988">
        <v>19</v>
      </c>
      <c r="O24" s="77" t="s">
        <v>2147</v>
      </c>
      <c r="P24" s="77" t="s">
        <v>2148</v>
      </c>
      <c r="Q24" s="77" t="s">
        <v>1501</v>
      </c>
      <c r="R24" s="16"/>
      <c r="S24" s="16"/>
      <c r="T24" s="16"/>
      <c r="U24" s="16"/>
      <c r="V24" s="16"/>
      <c r="W24" s="16"/>
      <c r="X24" s="77">
        <v>19</v>
      </c>
      <c r="Y24" s="692" t="s">
        <v>2147</v>
      </c>
      <c r="Z24" s="77" t="s">
        <v>2148</v>
      </c>
      <c r="AA24" s="77" t="s">
        <v>1501</v>
      </c>
      <c r="AB24" s="16"/>
      <c r="AC24" s="77">
        <v>19</v>
      </c>
      <c r="AD24" s="77" t="s">
        <v>1704</v>
      </c>
      <c r="AE24" s="77" t="s">
        <v>1705</v>
      </c>
      <c r="AF24" s="77" t="s">
        <v>1501</v>
      </c>
    </row>
    <row r="25" spans="1:32" ht="12">
      <c r="A25" s="16"/>
      <c r="B25" s="16"/>
      <c r="C25" s="16"/>
      <c r="D25" s="16"/>
      <c r="E25" s="16"/>
      <c r="F25" s="16"/>
      <c r="G25" s="16"/>
      <c r="H25" s="16"/>
      <c r="I25" s="16"/>
      <c r="J25" s="16"/>
      <c r="K25" s="1044"/>
      <c r="L25" s="1044"/>
      <c r="M25" s="1044"/>
      <c r="N25" s="988">
        <v>20</v>
      </c>
      <c r="O25" s="77" t="s">
        <v>2170</v>
      </c>
      <c r="P25" s="77" t="s">
        <v>2171</v>
      </c>
      <c r="Q25" s="77" t="s">
        <v>1501</v>
      </c>
      <c r="R25" s="16"/>
      <c r="S25" s="16"/>
      <c r="T25" s="16"/>
      <c r="U25" s="16"/>
      <c r="V25" s="16"/>
      <c r="W25" s="16"/>
      <c r="X25" s="77">
        <v>20</v>
      </c>
      <c r="Y25" s="692" t="s">
        <v>2170</v>
      </c>
      <c r="Z25" s="77" t="s">
        <v>2171</v>
      </c>
      <c r="AA25" s="77" t="s">
        <v>1501</v>
      </c>
      <c r="AB25" s="16"/>
      <c r="AC25" s="77">
        <v>20</v>
      </c>
      <c r="AD25" s="77" t="s">
        <v>2439</v>
      </c>
      <c r="AE25" s="77" t="s">
        <v>2440</v>
      </c>
      <c r="AF25" s="77" t="s">
        <v>1501</v>
      </c>
    </row>
    <row r="26" spans="1:32" ht="12">
      <c r="A26" s="16"/>
      <c r="B26" s="16"/>
      <c r="C26" s="16"/>
      <c r="D26" s="16"/>
      <c r="E26" s="16"/>
      <c r="F26" s="16"/>
      <c r="G26" s="16"/>
      <c r="H26" s="16"/>
      <c r="I26" s="16"/>
      <c r="J26" s="16"/>
      <c r="K26" s="1044"/>
      <c r="L26" s="1044"/>
      <c r="M26" s="1044"/>
      <c r="N26" s="988">
        <v>21</v>
      </c>
      <c r="O26" s="77" t="s">
        <v>2193</v>
      </c>
      <c r="P26" s="77" t="s">
        <v>2194</v>
      </c>
      <c r="Q26" s="77" t="s">
        <v>1501</v>
      </c>
      <c r="R26" s="16"/>
      <c r="S26" s="16"/>
      <c r="T26" s="16"/>
      <c r="U26" s="16"/>
      <c r="V26" s="16"/>
      <c r="W26" s="16"/>
      <c r="X26" s="77">
        <v>21</v>
      </c>
      <c r="Y26" s="692" t="s">
        <v>2193</v>
      </c>
      <c r="Z26" s="77" t="s">
        <v>2194</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2216</v>
      </c>
      <c r="P27" s="77" t="s">
        <v>2217</v>
      </c>
      <c r="Q27" s="77" t="s">
        <v>1501</v>
      </c>
      <c r="R27" s="16"/>
      <c r="S27" s="16"/>
      <c r="T27" s="16"/>
      <c r="U27" s="16"/>
      <c r="V27" s="16"/>
      <c r="W27" s="16"/>
      <c r="X27" s="77">
        <v>22</v>
      </c>
      <c r="Y27" s="692" t="s">
        <v>2216</v>
      </c>
      <c r="Z27" s="77" t="s">
        <v>2217</v>
      </c>
      <c r="AA27" s="77" t="s">
        <v>1501</v>
      </c>
      <c r="AB27" s="16"/>
      <c r="AC27" s="77">
        <v>22</v>
      </c>
      <c r="AD27" s="77" t="s">
        <v>1668</v>
      </c>
      <c r="AE27" s="77" t="s">
        <v>1669</v>
      </c>
      <c r="AF27" s="77" t="s">
        <v>1501</v>
      </c>
    </row>
    <row r="28" spans="1:32" ht="12">
      <c r="A28" s="16"/>
      <c r="B28" s="16"/>
      <c r="C28" s="16"/>
      <c r="D28" s="16"/>
      <c r="E28" s="16"/>
      <c r="F28" s="16"/>
      <c r="G28" s="16"/>
      <c r="H28" s="16"/>
      <c r="I28" s="16"/>
      <c r="J28" s="16"/>
      <c r="K28" s="1044"/>
      <c r="L28" s="1044"/>
      <c r="M28" s="1044"/>
      <c r="N28" s="988">
        <v>23</v>
      </c>
      <c r="O28" s="77" t="s">
        <v>2239</v>
      </c>
      <c r="P28" s="77" t="s">
        <v>2240</v>
      </c>
      <c r="Q28" s="77" t="s">
        <v>1501</v>
      </c>
      <c r="R28" s="16"/>
      <c r="S28" s="16"/>
      <c r="T28" s="16"/>
      <c r="U28" s="16"/>
      <c r="V28" s="16"/>
      <c r="W28" s="16"/>
      <c r="X28" s="77">
        <v>23</v>
      </c>
      <c r="Y28" s="692" t="s">
        <v>2239</v>
      </c>
      <c r="Z28" s="77" t="s">
        <v>2240</v>
      </c>
      <c r="AA28" s="77" t="s">
        <v>1501</v>
      </c>
      <c r="AB28" s="16"/>
      <c r="AC28" s="77">
        <v>23</v>
      </c>
      <c r="AD28" s="77" t="s">
        <v>1636</v>
      </c>
      <c r="AE28" s="77" t="s">
        <v>1637</v>
      </c>
      <c r="AF28" s="77" t="s">
        <v>1501</v>
      </c>
    </row>
    <row r="29" spans="1:32" ht="12">
      <c r="A29" s="16"/>
      <c r="B29" s="16"/>
      <c r="C29" s="16"/>
      <c r="D29" s="16"/>
      <c r="E29" s="16"/>
      <c r="F29" s="16"/>
      <c r="G29" s="16"/>
      <c r="H29" s="16"/>
      <c r="I29" s="16"/>
      <c r="J29" s="16"/>
      <c r="K29" s="1044"/>
      <c r="L29" s="1044"/>
      <c r="M29" s="1044"/>
      <c r="N29" s="988">
        <v>24</v>
      </c>
      <c r="O29" s="77" t="s">
        <v>2262</v>
      </c>
      <c r="P29" s="77" t="s">
        <v>2263</v>
      </c>
      <c r="Q29" s="77" t="s">
        <v>1501</v>
      </c>
      <c r="R29" s="16"/>
      <c r="S29" s="16"/>
      <c r="T29" s="16"/>
      <c r="U29" s="16"/>
      <c r="V29" s="16"/>
      <c r="W29" s="16"/>
      <c r="X29" s="77">
        <v>24</v>
      </c>
      <c r="Y29" s="692" t="s">
        <v>2262</v>
      </c>
      <c r="Z29" s="77" t="s">
        <v>2263</v>
      </c>
      <c r="AA29" s="77" t="s">
        <v>1501</v>
      </c>
      <c r="AB29" s="16"/>
      <c r="AC29" s="77">
        <v>24</v>
      </c>
      <c r="AD29" s="77" t="s">
        <v>2432</v>
      </c>
      <c r="AE29" s="77" t="s">
        <v>2433</v>
      </c>
      <c r="AF29" s="77" t="s">
        <v>1501</v>
      </c>
    </row>
    <row r="30" spans="1:32" ht="12">
      <c r="A30" s="16"/>
      <c r="B30" s="16"/>
      <c r="C30" s="16"/>
      <c r="D30" s="16"/>
      <c r="E30" s="16"/>
      <c r="F30" s="16"/>
      <c r="G30" s="16"/>
      <c r="H30" s="16"/>
      <c r="I30" s="16"/>
      <c r="J30" s="16"/>
      <c r="K30" s="1044"/>
      <c r="L30" s="1044"/>
      <c r="M30" s="1044"/>
      <c r="N30" s="988">
        <v>25</v>
      </c>
      <c r="O30" s="77" t="s">
        <v>1721</v>
      </c>
      <c r="P30" s="77" t="s">
        <v>1722</v>
      </c>
      <c r="Q30" s="77" t="s">
        <v>1501</v>
      </c>
      <c r="R30" s="16"/>
      <c r="S30" s="16"/>
      <c r="T30" s="16"/>
      <c r="U30" s="16"/>
      <c r="V30" s="16"/>
      <c r="W30" s="16"/>
      <c r="X30" s="77">
        <v>25</v>
      </c>
      <c r="Y30" s="692" t="s">
        <v>1721</v>
      </c>
      <c r="Z30" s="77" t="s">
        <v>1722</v>
      </c>
      <c r="AA30" s="77" t="s">
        <v>1501</v>
      </c>
      <c r="AB30" s="16"/>
      <c r="AC30" s="77">
        <v>25</v>
      </c>
      <c r="AD30" s="77" t="s">
        <v>1700</v>
      </c>
      <c r="AE30" s="77" t="s">
        <v>1701</v>
      </c>
      <c r="AF30" s="77" t="s">
        <v>1501</v>
      </c>
    </row>
    <row r="31" spans="1:32" ht="12">
      <c r="A31" s="16"/>
      <c r="B31" s="16"/>
      <c r="C31" s="16"/>
      <c r="D31" s="16"/>
      <c r="E31" s="16"/>
      <c r="F31" s="16"/>
      <c r="G31" s="16"/>
      <c r="H31" s="16"/>
      <c r="I31" s="16"/>
      <c r="J31" s="16"/>
      <c r="K31" s="1044"/>
      <c r="L31" s="1044"/>
      <c r="M31" s="1044"/>
      <c r="N31" s="988">
        <v>26</v>
      </c>
      <c r="O31" s="77" t="s">
        <v>2304</v>
      </c>
      <c r="P31" s="77" t="s">
        <v>2305</v>
      </c>
      <c r="Q31" s="77" t="s">
        <v>1501</v>
      </c>
      <c r="R31" s="16"/>
      <c r="S31" s="16"/>
      <c r="T31" s="16"/>
      <c r="U31" s="16"/>
      <c r="V31" s="16"/>
      <c r="W31" s="16"/>
      <c r="X31" s="77">
        <v>26</v>
      </c>
      <c r="Y31" s="692" t="s">
        <v>2304</v>
      </c>
      <c r="Z31" s="77" t="s">
        <v>2305</v>
      </c>
      <c r="AA31" s="77" t="s">
        <v>1501</v>
      </c>
      <c r="AB31" s="16"/>
      <c r="AC31" s="77">
        <v>26</v>
      </c>
      <c r="AD31" s="77" t="s">
        <v>2416</v>
      </c>
      <c r="AE31" s="77" t="s">
        <v>2417</v>
      </c>
      <c r="AF31" s="77" t="s">
        <v>1501</v>
      </c>
    </row>
    <row r="32" spans="1:32" ht="12">
      <c r="A32" s="16"/>
      <c r="B32" s="16"/>
      <c r="C32" s="16"/>
      <c r="D32" s="16"/>
      <c r="E32" s="16"/>
      <c r="F32" s="16"/>
      <c r="G32" s="16"/>
      <c r="H32" s="16"/>
      <c r="I32" s="16"/>
      <c r="J32" s="16"/>
      <c r="K32" s="1044"/>
      <c r="L32" s="1044"/>
      <c r="M32" s="1044"/>
      <c r="N32" s="988">
        <v>27</v>
      </c>
      <c r="O32" s="77" t="s">
        <v>2327</v>
      </c>
      <c r="P32" s="77" t="s">
        <v>2328</v>
      </c>
      <c r="Q32" s="77" t="s">
        <v>1501</v>
      </c>
      <c r="R32" s="16"/>
      <c r="S32" s="16"/>
      <c r="T32" s="16"/>
      <c r="U32" s="16"/>
      <c r="V32" s="16"/>
      <c r="W32" s="16"/>
      <c r="X32" s="77">
        <v>27</v>
      </c>
      <c r="Y32" s="692" t="s">
        <v>2327</v>
      </c>
      <c r="Z32" s="77" t="s">
        <v>2328</v>
      </c>
      <c r="AA32" s="77" t="s">
        <v>1501</v>
      </c>
      <c r="AB32" s="16"/>
      <c r="AC32" s="77">
        <v>27</v>
      </c>
      <c r="AD32" s="77" t="s">
        <v>2436</v>
      </c>
      <c r="AE32" s="77" t="s">
        <v>2403</v>
      </c>
      <c r="AF32" s="77" t="s">
        <v>1501</v>
      </c>
    </row>
    <row r="33" spans="1:32" ht="12">
      <c r="A33" s="16"/>
      <c r="B33" s="16"/>
      <c r="C33" s="16"/>
      <c r="D33" s="16"/>
      <c r="E33" s="16"/>
      <c r="F33" s="16"/>
      <c r="G33" s="16"/>
      <c r="H33" s="16"/>
      <c r="I33" s="16"/>
      <c r="J33" s="16"/>
      <c r="K33" s="1044"/>
      <c r="L33" s="1044"/>
      <c r="M33" s="1044"/>
      <c r="N33" s="988">
        <v>28</v>
      </c>
      <c r="O33" s="77" t="s">
        <v>2350</v>
      </c>
      <c r="P33" s="77" t="s">
        <v>2351</v>
      </c>
      <c r="Q33" s="77" t="s">
        <v>1501</v>
      </c>
      <c r="R33" s="16"/>
      <c r="S33" s="16"/>
      <c r="T33" s="16"/>
      <c r="U33" s="16"/>
      <c r="V33" s="16"/>
      <c r="W33" s="16"/>
      <c r="X33" s="77">
        <v>28</v>
      </c>
      <c r="Y33" s="692" t="s">
        <v>2350</v>
      </c>
      <c r="Z33" s="77" t="s">
        <v>2351</v>
      </c>
      <c r="AA33" s="77" t="s">
        <v>1501</v>
      </c>
      <c r="AB33" s="16"/>
      <c r="AC33" s="77">
        <v>28</v>
      </c>
      <c r="AD33" s="77" t="s">
        <v>2408</v>
      </c>
      <c r="AE33" s="77" t="s">
        <v>2409</v>
      </c>
      <c r="AF33" s="77" t="s">
        <v>1501</v>
      </c>
    </row>
    <row r="34" spans="1:32" ht="12">
      <c r="A34" s="16"/>
      <c r="B34" s="16"/>
      <c r="C34" s="16"/>
      <c r="D34" s="16"/>
      <c r="E34" s="16"/>
      <c r="F34" s="16"/>
      <c r="G34" s="16"/>
      <c r="H34" s="16"/>
      <c r="I34" s="16"/>
      <c r="J34" s="16"/>
      <c r="K34" s="1044"/>
      <c r="L34" s="1044"/>
      <c r="M34" s="1044"/>
      <c r="N34" s="988">
        <v>29</v>
      </c>
      <c r="O34" s="77" t="s">
        <v>2373</v>
      </c>
      <c r="P34" s="77" t="s">
        <v>2374</v>
      </c>
      <c r="Q34" s="77" t="s">
        <v>1501</v>
      </c>
      <c r="R34" s="16"/>
      <c r="S34" s="16"/>
      <c r="T34" s="16"/>
      <c r="U34" s="16"/>
      <c r="V34" s="16"/>
      <c r="W34" s="16"/>
      <c r="X34" s="77">
        <v>29</v>
      </c>
      <c r="Y34" s="692" t="s">
        <v>2373</v>
      </c>
      <c r="Z34" s="77" t="s">
        <v>2374</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1724</v>
      </c>
      <c r="AE35" s="77" t="s">
        <v>1725</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1680</v>
      </c>
      <c r="AE36" s="77" t="s">
        <v>1681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2424</v>
      </c>
      <c r="AE37" s="77" t="s">
        <v>2425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1917</v>
      </c>
      <c r="AE38" s="77" t="s">
        <v>1918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1644</v>
      </c>
      <c r="AE39" s="77" t="s">
        <v>1645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2447</v>
      </c>
      <c r="AE40" s="77" t="s">
        <v>2448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1664</v>
      </c>
      <c r="AE41" s="77" t="s">
        <v>1665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2428</v>
      </c>
      <c r="AE42" s="77" t="s">
        <v>2429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2443</v>
      </c>
      <c r="AE43" s="77" t="s">
        <v>2444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1656</v>
      </c>
      <c r="AE44" s="77" t="s">
        <v>1657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1648</v>
      </c>
      <c r="AE45" s="77" t="s">
        <v>1649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1676</v>
      </c>
      <c r="AE46" s="77" t="s">
        <v>1677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1716</v>
      </c>
      <c r="AE47" s="77" t="s">
        <v>1717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28</v>
      </c>
      <c r="I4" s="70" t="str">
        <f>HLOOKUP(I3,比較地域マスタ!$E$5:$L$6,2,0)</f>
        <v>兵庫県</v>
      </c>
      <c r="J4" s="70" t="str">
        <f>HLOOKUP(J3,比較地域マスタ!$E$5:$L$6,2,0)</f>
        <v>丹波市</v>
      </c>
      <c r="K4" s="70" t="str">
        <f>HLOOKUP(K3,比較地域マスタ!$E$5:$L$6,2,0)</f>
        <v>28223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丹波市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477.75501091934103</v>
      </c>
      <c r="BB5" s="29"/>
      <c r="BC5" s="17"/>
      <c r="BD5" s="1005">
        <f>SUM(BC6:BC8)</f>
        <v>512.08744589628088</v>
      </c>
      <c r="BE5" s="29"/>
      <c r="BF5" s="17"/>
      <c r="BG5" s="1005">
        <f>AK35</f>
        <v>379.0565339208419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466.44428447380488</v>
      </c>
      <c r="BA6" s="17"/>
      <c r="BB6" s="29"/>
      <c r="BC6" s="1005">
        <f>O32</f>
        <v>499.95972608716392</v>
      </c>
      <c r="BD6" s="17"/>
      <c r="BE6" s="29"/>
      <c r="BF6" s="1005">
        <f>AK36</f>
        <v>361.57496336558455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6.0571706364028728</v>
      </c>
      <c r="BA7" s="17"/>
      <c r="BB7" s="29"/>
      <c r="BC7" s="1005">
        <f>O33</f>
        <v>4.4012808514038264</v>
      </c>
      <c r="BD7" s="17"/>
      <c r="BE7" s="29"/>
      <c r="BF7" s="1005">
        <f t="shared" ref="BF7:BF8" si="0">AK37</f>
        <v>3.4701424469874231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5.2535558091332861</v>
      </c>
      <c r="BA8" s="17"/>
      <c r="BB8" s="29"/>
      <c r="BC8" s="1005">
        <f>O34</f>
        <v>7.7264389577131114</v>
      </c>
      <c r="BD8" s="17"/>
      <c r="BE8" s="29"/>
      <c r="BF8" s="1005">
        <f t="shared" si="0"/>
        <v>14.011428108269934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799.72861877998378</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68.834549717200716</v>
      </c>
      <c r="BA9" s="1005">
        <f>AZ9</f>
        <v>68.834549717200716</v>
      </c>
      <c r="BB9" s="29"/>
      <c r="BC9" s="1005">
        <f>O35</f>
        <v>88.96719469874418</v>
      </c>
      <c r="BD9" s="1005">
        <f>BC9</f>
        <v>88.96719469874418</v>
      </c>
      <c r="BE9" s="29"/>
      <c r="BF9" s="1005">
        <f>AK39</f>
        <v>56.947147415954987</v>
      </c>
      <c r="BG9" s="1005">
        <f>AK39</f>
        <v>56.947147415954987</v>
      </c>
      <c r="BH9" s="29"/>
    </row>
    <row r="10" spans="1:62" ht="17.100000000000001" customHeight="1" thickBot="1">
      <c r="B10" s="323"/>
      <c r="C10" s="324"/>
      <c r="D10" s="326"/>
      <c r="E10" s="326"/>
      <c r="F10" s="326"/>
      <c r="G10" s="325"/>
      <c r="H10" s="325"/>
      <c r="I10" s="326"/>
      <c r="J10" s="327"/>
      <c r="K10" s="334"/>
      <c r="L10" s="246" t="s">
        <v>114</v>
      </c>
      <c r="M10" s="246"/>
      <c r="N10" s="563"/>
      <c r="O10" s="906">
        <f>SUM(O11:O13)</f>
        <v>477.75501091934103</v>
      </c>
      <c r="P10" s="453">
        <f t="shared" ref="P10:P22" si="1">O10/$O$9</f>
        <v>0.59739641635955754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63.473012403869333</v>
      </c>
      <c r="BA10" s="1005">
        <f>AZ10</f>
        <v>63.473012403869333</v>
      </c>
      <c r="BB10" s="29"/>
      <c r="BC10" s="1005">
        <f>O36</f>
        <v>79.907386327819097</v>
      </c>
      <c r="BD10" s="1005">
        <f>BC10</f>
        <v>79.907386327819097</v>
      </c>
      <c r="BE10" s="29"/>
      <c r="BF10" s="1005">
        <f>AK40</f>
        <v>54.951983482775923</v>
      </c>
      <c r="BG10" s="1005">
        <f>AK40</f>
        <v>54.951983482775923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466.44428447380488</v>
      </c>
      <c r="P11" s="454">
        <f t="shared" si="1"/>
        <v>0.58325321055207857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186.4186671162328</v>
      </c>
      <c r="BB11" s="29"/>
      <c r="BC11" s="1005"/>
      <c r="BD11" s="1005">
        <f>SUM(BC12:BC14)</f>
        <v>165.39617034036229</v>
      </c>
      <c r="BE11" s="29"/>
      <c r="BF11" s="17"/>
      <c r="BG11" s="1005">
        <f>AK41</f>
        <v>135.95547074124195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6.0571706364028728</v>
      </c>
      <c r="P12" s="454">
        <f t="shared" si="1"/>
        <v>7.5740326082656831E-3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182.1521511977204</v>
      </c>
      <c r="BA12" s="17"/>
      <c r="BB12" s="29"/>
      <c r="BC12" s="1005">
        <f>O38</f>
        <v>160.11654412886111</v>
      </c>
      <c r="BD12" s="17"/>
      <c r="BE12" s="29"/>
      <c r="BF12" s="1005">
        <f>AK42</f>
        <v>132.32220067123222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5.2535558091332861</v>
      </c>
      <c r="P13" s="454">
        <f t="shared" si="1"/>
        <v>6.5691731992132329E-3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4.2665159185123898</v>
      </c>
      <c r="BA13" s="17"/>
      <c r="BB13" s="29"/>
      <c r="BC13" s="1005">
        <f>O41</f>
        <v>5.2796262115011903</v>
      </c>
      <c r="BD13" s="17"/>
      <c r="BE13" s="29"/>
      <c r="BF13" s="1005">
        <f>AK45</f>
        <v>3.6332700700097198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68.834549717200716</v>
      </c>
      <c r="P14" s="453">
        <f t="shared" si="1"/>
        <v>8.607238518262661E-2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63.473012403869333</v>
      </c>
      <c r="P15" s="453">
        <f t="shared" si="1"/>
        <v>7.9368189299890021E-2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3.2473786233399999</v>
      </c>
      <c r="BA15" s="1005">
        <f>AZ15</f>
        <v>3.2473786233399999</v>
      </c>
      <c r="BB15" s="29"/>
      <c r="BC15" s="1005">
        <f>O43</f>
        <v>4.3884091452399998</v>
      </c>
      <c r="BD15" s="1005">
        <f>BC15</f>
        <v>4.3884091452399998</v>
      </c>
      <c r="BE15" s="29"/>
      <c r="BF15" s="1005">
        <f>AK47</f>
        <v>5.1432857624399997</v>
      </c>
      <c r="BG15" s="1005">
        <f>AK47</f>
        <v>5.1432857624399997</v>
      </c>
      <c r="BH15" s="29"/>
    </row>
    <row r="16" spans="1:62" ht="17.100000000000001" customHeight="1" thickBot="1">
      <c r="B16" s="323"/>
      <c r="C16" s="324"/>
      <c r="D16" s="326"/>
      <c r="E16" s="326"/>
      <c r="F16" s="326"/>
      <c r="G16" s="325"/>
      <c r="H16" s="325"/>
      <c r="I16" s="326"/>
      <c r="J16" s="327"/>
      <c r="K16" s="335"/>
      <c r="L16" s="246" t="s">
        <v>128</v>
      </c>
      <c r="M16" s="344"/>
      <c r="N16" s="345"/>
      <c r="O16" s="906">
        <f>SUM(O18:O21)</f>
        <v>186.4186671162328</v>
      </c>
      <c r="P16" s="453">
        <f t="shared" si="1"/>
        <v>0.23310240841527158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182.1521511977204</v>
      </c>
      <c r="P17" s="454">
        <f t="shared" si="1"/>
        <v>0.22776745375900187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85.72249976765616</v>
      </c>
      <c r="P18" s="454">
        <f t="shared" si="1"/>
        <v>0.10718948622650153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96.429651430064226</v>
      </c>
      <c r="P19" s="454">
        <f t="shared" si="1"/>
        <v>0.12057796753250034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4.2665159185123898</v>
      </c>
      <c r="P20" s="454">
        <f t="shared" si="1"/>
        <v>5.3349546562696743E-3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3.2473786233399999</v>
      </c>
      <c r="P22" s="612">
        <f t="shared" si="1"/>
        <v>4.0606007426544251E-3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417.70741396534248</v>
      </c>
      <c r="AZ22" s="1005">
        <f t="shared" si="3"/>
        <v>424.56238359497166</v>
      </c>
      <c r="BA22" s="1005">
        <f t="shared" si="3"/>
        <v>478.70904916545561</v>
      </c>
      <c r="BB22" s="1005">
        <f t="shared" si="3"/>
        <v>507.13409978464517</v>
      </c>
      <c r="BC22" s="1005">
        <f t="shared" si="3"/>
        <v>512.08744589628088</v>
      </c>
      <c r="BD22" s="1005">
        <f t="shared" si="3"/>
        <v>503.13482706008369</v>
      </c>
      <c r="BE22" s="1005">
        <f t="shared" si="3"/>
        <v>495.42513966513371</v>
      </c>
      <c r="BF22" s="1005">
        <f t="shared" si="3"/>
        <v>479.87488390246403</v>
      </c>
      <c r="BG22" s="1005">
        <f t="shared" si="3"/>
        <v>474.76866215139165</v>
      </c>
      <c r="BH22" s="1005">
        <f t="shared" si="3"/>
        <v>429.01695998909872</v>
      </c>
      <c r="BI22" s="1005">
        <f t="shared" si="3"/>
        <v>428.25425239274819</v>
      </c>
      <c r="BJ22" s="1005">
        <f t="shared" si="3"/>
        <v>383.71410372554618</v>
      </c>
      <c r="BK22" s="1005">
        <f t="shared" si="3"/>
        <v>414.44734637521003</v>
      </c>
      <c r="BL22" s="1005">
        <f t="shared" si="3"/>
        <v>379.0565339208419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62.16815319397282</v>
      </c>
      <c r="AZ23" s="1005">
        <f t="shared" ref="AZ23:BL23" si="4">Y39</f>
        <v>68.27395265927187</v>
      </c>
      <c r="BA23" s="1005">
        <f t="shared" si="4"/>
        <v>85.620831606749633</v>
      </c>
      <c r="BB23" s="1005">
        <f t="shared" si="4"/>
        <v>91.017286888840829</v>
      </c>
      <c r="BC23" s="1005">
        <f t="shared" si="4"/>
        <v>88.96719469874418</v>
      </c>
      <c r="BD23" s="1005">
        <f t="shared" si="4"/>
        <v>98.06141964207545</v>
      </c>
      <c r="BE23" s="1005">
        <f t="shared" si="4"/>
        <v>91.018222356902726</v>
      </c>
      <c r="BF23" s="1005">
        <f t="shared" si="4"/>
        <v>82.1783574709888</v>
      </c>
      <c r="BG23" s="1005">
        <f t="shared" si="4"/>
        <v>71.576050580774293</v>
      </c>
      <c r="BH23" s="1005">
        <f t="shared" si="4"/>
        <v>59.767888139896073</v>
      </c>
      <c r="BI23" s="1005">
        <f t="shared" si="4"/>
        <v>57.741600750245425</v>
      </c>
      <c r="BJ23" s="1005">
        <f t="shared" si="4"/>
        <v>53.568775900289793</v>
      </c>
      <c r="BK23" s="1005">
        <f t="shared" si="4"/>
        <v>50.561438368705737</v>
      </c>
      <c r="BL23" s="1005">
        <f t="shared" si="4"/>
        <v>56.947147415954987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55.109361330177911</v>
      </c>
      <c r="AZ24" s="1005">
        <f t="shared" ref="AZ24:BL24" si="5">Y40</f>
        <v>59.330464623139562</v>
      </c>
      <c r="BA24" s="1005">
        <f t="shared" si="5"/>
        <v>72.161032240373103</v>
      </c>
      <c r="BB24" s="1005">
        <f t="shared" si="5"/>
        <v>74.0220202519303</v>
      </c>
      <c r="BC24" s="1005">
        <f t="shared" si="5"/>
        <v>79.907386327819097</v>
      </c>
      <c r="BD24" s="1005">
        <f t="shared" si="5"/>
        <v>71.823400414275611</v>
      </c>
      <c r="BE24" s="1005">
        <f t="shared" si="5"/>
        <v>65.78017503402593</v>
      </c>
      <c r="BF24" s="1005">
        <f t="shared" si="5"/>
        <v>60.425304657298263</v>
      </c>
      <c r="BG24" s="1005">
        <f t="shared" si="5"/>
        <v>59.445765460990266</v>
      </c>
      <c r="BH24" s="1005">
        <f t="shared" si="5"/>
        <v>48.8375856377627</v>
      </c>
      <c r="BI24" s="1005">
        <f t="shared" si="5"/>
        <v>51.145001848747249</v>
      </c>
      <c r="BJ24" s="1005">
        <f t="shared" si="5"/>
        <v>50.914520546691868</v>
      </c>
      <c r="BK24" s="1005">
        <f t="shared" si="5"/>
        <v>46.783241339452303</v>
      </c>
      <c r="BL24" s="1005">
        <f t="shared" si="5"/>
        <v>54.951983482775923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170.87524756376894</v>
      </c>
      <c r="AZ25" s="1005">
        <f t="shared" ref="AZ25:BL25" si="6">Y41</f>
        <v>172.32451138286876</v>
      </c>
      <c r="BA25" s="1005">
        <f t="shared" si="6"/>
        <v>168.73740995114497</v>
      </c>
      <c r="BB25" s="1005">
        <f t="shared" si="6"/>
        <v>168.68278101282868</v>
      </c>
      <c r="BC25" s="1005">
        <f t="shared" si="6"/>
        <v>165.39617034036229</v>
      </c>
      <c r="BD25" s="1005">
        <f t="shared" si="6"/>
        <v>161.05931173547063</v>
      </c>
      <c r="BE25" s="1005">
        <f t="shared" si="6"/>
        <v>159.90774502309759</v>
      </c>
      <c r="BF25" s="1005">
        <f t="shared" si="6"/>
        <v>156.60054110739526</v>
      </c>
      <c r="BG25" s="1005">
        <f t="shared" si="6"/>
        <v>154.2389420715912</v>
      </c>
      <c r="BH25" s="1005">
        <f t="shared" si="6"/>
        <v>151.22796283944822</v>
      </c>
      <c r="BI25" s="1005">
        <f t="shared" si="6"/>
        <v>148.37642794569248</v>
      </c>
      <c r="BJ25" s="1005">
        <f t="shared" si="6"/>
        <v>134.99910566556673</v>
      </c>
      <c r="BK25" s="1005">
        <f t="shared" si="6"/>
        <v>134.46865284621487</v>
      </c>
      <c r="BL25" s="1005">
        <f t="shared" si="6"/>
        <v>135.95547074124195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3.3360354345599998</v>
      </c>
      <c r="AZ26" s="1005">
        <f t="shared" si="7"/>
        <v>3.76318081304</v>
      </c>
      <c r="BA26" s="1005">
        <f t="shared" si="7"/>
        <v>6.1727782559200008</v>
      </c>
      <c r="BB26" s="1005">
        <f t="shared" si="7"/>
        <v>4.5254269691499998</v>
      </c>
      <c r="BC26" s="1005">
        <f t="shared" si="7"/>
        <v>4.3884091452399998</v>
      </c>
      <c r="BD26" s="1005">
        <f t="shared" si="7"/>
        <v>3.6100380245300001</v>
      </c>
      <c r="BE26" s="1005">
        <f t="shared" si="7"/>
        <v>7.2088256486350009</v>
      </c>
      <c r="BF26" s="1005">
        <f t="shared" si="7"/>
        <v>5.4052428157200003</v>
      </c>
      <c r="BG26" s="1005">
        <f t="shared" si="7"/>
        <v>6.7828583350000002</v>
      </c>
      <c r="BH26" s="1005">
        <f t="shared" si="7"/>
        <v>9.1216716511999998</v>
      </c>
      <c r="BI26" s="1005">
        <f t="shared" si="7"/>
        <v>7.1031498612799995</v>
      </c>
      <c r="BJ26" s="1005">
        <f t="shared" si="7"/>
        <v>7.1343095641999996</v>
      </c>
      <c r="BK26" s="1005">
        <f t="shared" si="7"/>
        <v>7.1304393798399994</v>
      </c>
      <c r="BL26" s="1005">
        <f t="shared" si="7"/>
        <v>5.1432857624399997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709.19621148782221</v>
      </c>
      <c r="AZ27" s="1005">
        <f t="shared" si="8"/>
        <v>728.25449307329188</v>
      </c>
      <c r="BA27" s="1005">
        <f t="shared" si="8"/>
        <v>811.40110121964324</v>
      </c>
      <c r="BB27" s="1005">
        <f t="shared" si="8"/>
        <v>845.38161490739503</v>
      </c>
      <c r="BC27" s="1005">
        <f t="shared" si="8"/>
        <v>850.74660640844638</v>
      </c>
      <c r="BD27" s="1005">
        <f t="shared" si="8"/>
        <v>837.68899687643534</v>
      </c>
      <c r="BE27" s="1005">
        <f t="shared" si="8"/>
        <v>819.34010772779493</v>
      </c>
      <c r="BF27" s="1005">
        <f t="shared" si="8"/>
        <v>784.48432995386645</v>
      </c>
      <c r="BG27" s="1005">
        <f t="shared" si="8"/>
        <v>766.8122785997474</v>
      </c>
      <c r="BH27" s="1005">
        <f t="shared" si="8"/>
        <v>697.97206825740568</v>
      </c>
      <c r="BI27" s="1005">
        <f t="shared" si="8"/>
        <v>692.62043279871341</v>
      </c>
      <c r="BJ27" s="1005">
        <f t="shared" si="8"/>
        <v>630.33081540229443</v>
      </c>
      <c r="BK27" s="1005">
        <f t="shared" si="8"/>
        <v>653.39111830942306</v>
      </c>
      <c r="BL27" s="1005">
        <f t="shared" si="8"/>
        <v>632.0544213232547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850.74660640844638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512.08744589628088</v>
      </c>
      <c r="P31" s="453">
        <f t="shared" ref="P31:P43" si="9">O31/$O$30</f>
        <v>0.60192710971617547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499.95972608716392</v>
      </c>
      <c r="P32" s="454">
        <f t="shared" si="9"/>
        <v>0.58767172542458723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4.4012808514038264</v>
      </c>
      <c r="P33" s="454">
        <f t="shared" si="9"/>
        <v>5.1734333328515873E-3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7.7264389577131114</v>
      </c>
      <c r="P34" s="454">
        <f t="shared" si="9"/>
        <v>9.0819509587366145E-3</v>
      </c>
      <c r="Q34" s="328"/>
      <c r="R34" s="13"/>
      <c r="S34" s="323"/>
      <c r="T34" s="563" t="s">
        <v>112</v>
      </c>
      <c r="U34" s="332"/>
      <c r="V34" s="332"/>
      <c r="W34" s="332"/>
      <c r="X34" s="893">
        <f>X35+X39+X40+X41+X47</f>
        <v>709.19621148782221</v>
      </c>
      <c r="Y34" s="894">
        <f t="shared" ref="Y34:AK34" si="10">Y35+Y39+Y40+Y41+Y47</f>
        <v>728.25449307329188</v>
      </c>
      <c r="Z34" s="894">
        <f t="shared" si="10"/>
        <v>811.40110121964324</v>
      </c>
      <c r="AA34" s="894">
        <f t="shared" si="10"/>
        <v>845.38161490739503</v>
      </c>
      <c r="AB34" s="894">
        <f t="shared" si="10"/>
        <v>850.74660640844638</v>
      </c>
      <c r="AC34" s="894">
        <f t="shared" si="10"/>
        <v>837.68899687643534</v>
      </c>
      <c r="AD34" s="894">
        <f t="shared" si="10"/>
        <v>819.34010772779493</v>
      </c>
      <c r="AE34" s="894">
        <f t="shared" si="10"/>
        <v>784.48432995386645</v>
      </c>
      <c r="AF34" s="894">
        <f t="shared" si="10"/>
        <v>766.8122785997474</v>
      </c>
      <c r="AG34" s="894">
        <f t="shared" si="10"/>
        <v>697.97206825740568</v>
      </c>
      <c r="AH34" s="894">
        <f t="shared" si="10"/>
        <v>692.62043279871341</v>
      </c>
      <c r="AI34" s="894">
        <f t="shared" si="10"/>
        <v>630.33081540229443</v>
      </c>
      <c r="AJ34" s="894">
        <f t="shared" si="10"/>
        <v>653.39111830942306</v>
      </c>
      <c r="AK34" s="895">
        <f t="shared" si="10"/>
        <v>632.0544213232547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88.96719469874418</v>
      </c>
      <c r="P35" s="453">
        <f t="shared" si="9"/>
        <v>0.10457543295333549</v>
      </c>
      <c r="Q35" s="328"/>
      <c r="R35" s="13"/>
      <c r="S35" s="323"/>
      <c r="T35" s="334"/>
      <c r="U35" s="246" t="s">
        <v>114</v>
      </c>
      <c r="V35" s="344"/>
      <c r="W35" s="344"/>
      <c r="X35" s="896">
        <f>SUM(X36:X38)</f>
        <v>417.70741396534248</v>
      </c>
      <c r="Y35" s="897">
        <f t="shared" ref="Y35:AK35" si="11">SUM(Y36:Y38)</f>
        <v>424.56238359497166</v>
      </c>
      <c r="Z35" s="897">
        <f t="shared" si="11"/>
        <v>478.70904916545561</v>
      </c>
      <c r="AA35" s="897">
        <f t="shared" si="11"/>
        <v>507.13409978464517</v>
      </c>
      <c r="AB35" s="897">
        <f t="shared" si="11"/>
        <v>512.08744589628088</v>
      </c>
      <c r="AC35" s="897">
        <f t="shared" si="11"/>
        <v>503.13482706008369</v>
      </c>
      <c r="AD35" s="897">
        <f t="shared" si="11"/>
        <v>495.42513966513371</v>
      </c>
      <c r="AE35" s="897">
        <f t="shared" si="11"/>
        <v>479.87488390246403</v>
      </c>
      <c r="AF35" s="897">
        <f t="shared" si="11"/>
        <v>474.76866215139165</v>
      </c>
      <c r="AG35" s="897">
        <f t="shared" si="11"/>
        <v>429.01695998909872</v>
      </c>
      <c r="AH35" s="897">
        <f t="shared" si="11"/>
        <v>428.25425239274819</v>
      </c>
      <c r="AI35" s="897">
        <f t="shared" si="11"/>
        <v>383.71410372554618</v>
      </c>
      <c r="AJ35" s="897">
        <f t="shared" si="11"/>
        <v>414.44734637521003</v>
      </c>
      <c r="AK35" s="898">
        <f t="shared" si="11"/>
        <v>379.0565339208419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79.907386327819097</v>
      </c>
      <c r="P36" s="453">
        <f t="shared" si="9"/>
        <v>9.3926188745154141E-2</v>
      </c>
      <c r="Q36" s="328"/>
      <c r="R36" s="13"/>
      <c r="S36" s="356" t="s">
        <v>184</v>
      </c>
      <c r="T36" s="335"/>
      <c r="U36" s="346"/>
      <c r="V36" s="336" t="s">
        <v>184</v>
      </c>
      <c r="W36" s="357"/>
      <c r="X36" s="899">
        <f>VLOOKUP(年度マスタ!$K$4&amp;"_"&amp;X$33,データシート1!$A:$BT,MATCH("aa_"&amp;$S36,データシート1!$A$1:$BT$1,0),0)</f>
        <v>402.87525564739718</v>
      </c>
      <c r="Y36" s="900">
        <f>VLOOKUP(年度マスタ!$K$4&amp;"_"&amp;Y$33,データシート1!$A:$BT,MATCH("aa_"&amp;$S36,データシート1!$A$1:$BT$1,0),0)</f>
        <v>409.0237047720201</v>
      </c>
      <c r="Z36" s="900">
        <f>VLOOKUP(年度マスタ!$K$4&amp;"_"&amp;Z$33,データシート1!$A:$BT,MATCH("aa_"&amp;$S36,データシート1!$A$1:$BT$1,0),0)</f>
        <v>465.36444667056628</v>
      </c>
      <c r="AA36" s="900">
        <f>VLOOKUP(年度マスタ!$K$4&amp;"_"&amp;AA$33,データシート1!$A:$BT,MATCH("aa_"&amp;$S36,データシート1!$A$1:$BT$1,0),0)</f>
        <v>494.25505123332039</v>
      </c>
      <c r="AB36" s="900">
        <f>VLOOKUP(年度マスタ!$K$4&amp;"_"&amp;AB$33,データシート1!$A:$BT,MATCH("aa_"&amp;$S36,データシート1!$A$1:$BT$1,0),0)</f>
        <v>499.95972608716392</v>
      </c>
      <c r="AC36" s="900">
        <f>VLOOKUP(年度マスタ!$K$4&amp;"_"&amp;AC$33,データシート1!$A:$BT,MATCH("aa_"&amp;$S36,データシート1!$A$1:$BT$1,0),0)</f>
        <v>485.63853697744742</v>
      </c>
      <c r="AD36" s="900">
        <f>VLOOKUP(年度マスタ!$K$4&amp;"_"&amp;AD$33,データシート1!$A:$BT,MATCH("aa_"&amp;$S36,データシート1!$A$1:$BT$1,0),0)</f>
        <v>475.81921332593907</v>
      </c>
      <c r="AE36" s="900">
        <f>VLOOKUP(年度マスタ!$K$4&amp;"_"&amp;AE$33,データシート1!$A:$BT,MATCH("aa_"&amp;$S36,データシート1!$A$1:$BT$1,0),0)</f>
        <v>460.67668785630667</v>
      </c>
      <c r="AF36" s="900">
        <f>VLOOKUP(年度マスタ!$K$4&amp;"_"&amp;AF$33,データシート1!$A:$BT,MATCH("aa_"&amp;$S36,データシート1!$A$1:$BT$1,0),0)</f>
        <v>458.63527425126256</v>
      </c>
      <c r="AG36" s="900">
        <f>VLOOKUP(年度マスタ!$K$4&amp;"_"&amp;AG$33,データシート1!$A:$BT,MATCH("aa_"&amp;$S36,データシート1!$A$1:$BT$1,0),0)</f>
        <v>414.57234549849659</v>
      </c>
      <c r="AH36" s="900">
        <f>VLOOKUP(年度マスタ!$K$4&amp;"_"&amp;AH$33,データシート1!$A:$BT,MATCH("aa_"&amp;$S36,データシート1!$A$1:$BT$1,0),0)</f>
        <v>413.93437176689145</v>
      </c>
      <c r="AI36" s="900">
        <f>VLOOKUP(年度マスタ!$K$4&amp;"_"&amp;AI$33,データシート1!$A:$BT,MATCH("aa_"&amp;$S36,データシート1!$A$1:$BT$1,0),0)</f>
        <v>365.5296653651788</v>
      </c>
      <c r="AJ36" s="900">
        <f>VLOOKUP(年度マスタ!$K$4&amp;"_"&amp;AJ$33,データシート1!$A:$BT,MATCH("aa_"&amp;$S36,データシート1!$A$1:$BT$1,0),0)</f>
        <v>395.51739242304501</v>
      </c>
      <c r="AK36" s="901">
        <f>VLOOKUP(年度マスタ!$K$4&amp;"_"&amp;AK$33,データシート1!$A:$BT,MATCH("aa_"&amp;$S36,データシート1!$A$1:$BT$1,0),0)</f>
        <v>361.57496336558455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165.39617034036229</v>
      </c>
      <c r="P37" s="453">
        <f t="shared" si="9"/>
        <v>0.19441296514670434</v>
      </c>
      <c r="Q37" s="328"/>
      <c r="R37" s="13"/>
      <c r="S37" s="356" t="s">
        <v>187</v>
      </c>
      <c r="T37" s="335"/>
      <c r="U37" s="346"/>
      <c r="V37" s="336" t="s">
        <v>194</v>
      </c>
      <c r="W37" s="357"/>
      <c r="X37" s="899">
        <f>VLOOKUP(年度マスタ!$K$4&amp;"_"&amp;X$33,データシート1!$A:$BT,MATCH("aa_"&amp;$S37,データシート1!$A$1:$BT$1,0),0)</f>
        <v>3.6970478210092468</v>
      </c>
      <c r="Y37" s="900">
        <f>VLOOKUP(年度マスタ!$K$4&amp;"_"&amp;Y$33,データシート1!$A:$BT,MATCH("aa_"&amp;$S37,データシート1!$A$1:$BT$1,0),0)</f>
        <v>5.1813097927186993</v>
      </c>
      <c r="Z37" s="900">
        <f>VLOOKUP(年度マスタ!$K$4&amp;"_"&amp;Z$33,データシート1!$A:$BT,MATCH("aa_"&amp;$S37,データシート1!$A$1:$BT$1,0),0)</f>
        <v>5.4570993971078243</v>
      </c>
      <c r="AA37" s="900">
        <f>VLOOKUP(年度マスタ!$K$4&amp;"_"&amp;AA$33,データシート1!$A:$BT,MATCH("aa_"&amp;$S37,データシート1!$A$1:$BT$1,0),0)</f>
        <v>5.1433898867360304</v>
      </c>
      <c r="AB37" s="900">
        <f>VLOOKUP(年度マスタ!$K$4&amp;"_"&amp;AB$33,データシート1!$A:$BT,MATCH("aa_"&amp;$S37,データシート1!$A$1:$BT$1,0),0)</f>
        <v>4.4012808514038264</v>
      </c>
      <c r="AC37" s="900">
        <f>VLOOKUP(年度マスタ!$K$4&amp;"_"&amp;AC$33,データシート1!$A:$BT,MATCH("aa_"&amp;$S37,データシート1!$A$1:$BT$1,0),0)</f>
        <v>4.2256775231330499</v>
      </c>
      <c r="AD37" s="900">
        <f>VLOOKUP(年度マスタ!$K$4&amp;"_"&amp;AD$33,データシート1!$A:$BT,MATCH("aa_"&amp;$S37,データシート1!$A$1:$BT$1,0),0)</f>
        <v>4.0681703656119854</v>
      </c>
      <c r="AE37" s="900">
        <f>VLOOKUP(年度マスタ!$K$4&amp;"_"&amp;AE$33,データシート1!$A:$BT,MATCH("aa_"&amp;$S37,データシート1!$A$1:$BT$1,0),0)</f>
        <v>3.8687644484286183</v>
      </c>
      <c r="AF37" s="900">
        <f>VLOOKUP(年度マスタ!$K$4&amp;"_"&amp;AF$33,データシート1!$A:$BT,MATCH("aa_"&amp;$S37,データシート1!$A$1:$BT$1,0),0)</f>
        <v>3.8098829393467111</v>
      </c>
      <c r="AG37" s="900">
        <f>VLOOKUP(年度マスタ!$K$4&amp;"_"&amp;AG$33,データシート1!$A:$BT,MATCH("aa_"&amp;$S37,データシート1!$A$1:$BT$1,0),0)</f>
        <v>3.3212829405538944</v>
      </c>
      <c r="AH37" s="900">
        <f>VLOOKUP(年度マスタ!$K$4&amp;"_"&amp;AH$33,データシート1!$A:$BT,MATCH("aa_"&amp;$S37,データシート1!$A$1:$BT$1,0),0)</f>
        <v>3.0985938498641801</v>
      </c>
      <c r="AI37" s="900">
        <f>VLOOKUP(年度マスタ!$K$4&amp;"_"&amp;AI$33,データシート1!$A:$BT,MATCH("aa_"&amp;$S37,データシート1!$A$1:$BT$1,0),0)</f>
        <v>3.5352559796929204</v>
      </c>
      <c r="AJ37" s="900">
        <f>VLOOKUP(年度マスタ!$K$4&amp;"_"&amp;AJ$33,データシート1!$A:$BT,MATCH("aa_"&amp;$S37,データシート1!$A$1:$BT$1,0),0)</f>
        <v>3.6104495544073867</v>
      </c>
      <c r="AK37" s="901">
        <f>VLOOKUP(年度マスタ!$K$4&amp;"_"&amp;AK$33,データシート1!$A:$BT,MATCH("aa_"&amp;$S37,データシート1!$A$1:$BT$1,0),0)</f>
        <v>3.4701424469874231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160.11654412886111</v>
      </c>
      <c r="P38" s="454">
        <f t="shared" si="9"/>
        <v>0.18820709118643089</v>
      </c>
      <c r="Q38" s="328"/>
      <c r="R38" s="13"/>
      <c r="S38" s="356" t="s">
        <v>188</v>
      </c>
      <c r="T38" s="335"/>
      <c r="U38" s="348"/>
      <c r="V38" s="358" t="s">
        <v>197</v>
      </c>
      <c r="W38" s="358"/>
      <c r="X38" s="899">
        <f>VLOOKUP(年度マスタ!$K$4&amp;"_"&amp;X$33,データシート1!$A:$BT,MATCH("aa_"&amp;$S38,データシート1!$A$1:$BT$1,0),0)</f>
        <v>11.135110496936059</v>
      </c>
      <c r="Y38" s="900">
        <f>VLOOKUP(年度マスタ!$K$4&amp;"_"&amp;Y$33,データシート1!$A:$BT,MATCH("aa_"&amp;$S38,データシート1!$A$1:$BT$1,0),0)</f>
        <v>10.357369030232841</v>
      </c>
      <c r="Z38" s="900">
        <f>VLOOKUP(年度マスタ!$K$4&amp;"_"&amp;Z$33,データシート1!$A:$BT,MATCH("aa_"&amp;$S38,データシート1!$A$1:$BT$1,0),0)</f>
        <v>7.8875030977815168</v>
      </c>
      <c r="AA38" s="900">
        <f>VLOOKUP(年度マスタ!$K$4&amp;"_"&amp;AA$33,データシート1!$A:$BT,MATCH("aa_"&amp;$S38,データシート1!$A$1:$BT$1,0),0)</f>
        <v>7.7356586645887564</v>
      </c>
      <c r="AB38" s="900">
        <f>VLOOKUP(年度マスタ!$K$4&amp;"_"&amp;AB$33,データシート1!$A:$BT,MATCH("aa_"&amp;$S38,データシート1!$A$1:$BT$1,0),0)</f>
        <v>7.7264389577131114</v>
      </c>
      <c r="AC38" s="900">
        <f>VLOOKUP(年度マスタ!$K$4&amp;"_"&amp;AC$33,データシート1!$A:$BT,MATCH("aa_"&amp;$S38,データシート1!$A$1:$BT$1,0),0)</f>
        <v>13.27061255950322</v>
      </c>
      <c r="AD38" s="900">
        <f>VLOOKUP(年度マスタ!$K$4&amp;"_"&amp;AD$33,データシート1!$A:$BT,MATCH("aa_"&amp;$S38,データシート1!$A$1:$BT$1,0),0)</f>
        <v>15.53775597358266</v>
      </c>
      <c r="AE38" s="900">
        <f>VLOOKUP(年度マスタ!$K$4&amp;"_"&amp;AE$33,データシート1!$A:$BT,MATCH("aa_"&amp;$S38,データシート1!$A$1:$BT$1,0),0)</f>
        <v>15.3294315977287</v>
      </c>
      <c r="AF38" s="900">
        <f>VLOOKUP(年度マスタ!$K$4&amp;"_"&amp;AF$33,データシート1!$A:$BT,MATCH("aa_"&amp;$S38,データシート1!$A$1:$BT$1,0),0)</f>
        <v>12.323504960782358</v>
      </c>
      <c r="AG38" s="900">
        <f>VLOOKUP(年度マスタ!$K$4&amp;"_"&amp;AG$33,データシート1!$A:$BT,MATCH("aa_"&amp;$S38,データシート1!$A$1:$BT$1,0),0)</f>
        <v>11.123331550048265</v>
      </c>
      <c r="AH38" s="900">
        <f>VLOOKUP(年度マスタ!$K$4&amp;"_"&amp;AH$33,データシート1!$A:$BT,MATCH("aa_"&amp;$S38,データシート1!$A$1:$BT$1,0),0)</f>
        <v>11.22128677599256</v>
      </c>
      <c r="AI38" s="900">
        <f>VLOOKUP(年度マスタ!$K$4&amp;"_"&amp;AI$33,データシート1!$A:$BT,MATCH("aa_"&amp;$S38,データシート1!$A$1:$BT$1,0),0)</f>
        <v>14.649182380674484</v>
      </c>
      <c r="AJ38" s="900">
        <f>VLOOKUP(年度マスタ!$K$4&amp;"_"&amp;AJ$33,データシート1!$A:$BT,MATCH("aa_"&amp;$S38,データシート1!$A$1:$BT$1,0),0)</f>
        <v>15.319504397757626</v>
      </c>
      <c r="AK38" s="901">
        <f>VLOOKUP(年度マスタ!$K$4&amp;"_"&amp;AK$33,データシート1!$A:$BT,MATCH("aa_"&amp;$S38,データシート1!$A$1:$BT$1,0),0)</f>
        <v>14.011428108269934</v>
      </c>
      <c r="AL38" s="330"/>
      <c r="AW38" s="17" t="str">
        <f>年度マスタ!H4</f>
        <v>28</v>
      </c>
      <c r="AX38" s="17" t="s">
        <v>198</v>
      </c>
      <c r="AY38" s="17">
        <f>VLOOKUP($AW38&amp;"_"&amp;$AY$34,データシート1!$A:$BT,MATCH($AY$31&amp;"_"&amp;AY$36,データシート1!$A$1:$BT$1,0),0)</f>
        <v>26535.767762681058</v>
      </c>
      <c r="AZ38" s="17">
        <f>VLOOKUP($AW38&amp;"_"&amp;$AY$34,データシート1!$A:$BT,MATCH($AY$31&amp;"_"&amp;AZ$36,データシート1!$A$1:$BT$1,0),0)</f>
        <v>204.59774793174006</v>
      </c>
      <c r="BA38" s="17">
        <f>VLOOKUP($AW38&amp;"_"&amp;$AY$34,データシート1!$A:$BT,MATCH($AY$31&amp;"_"&amp;BA$36,データシート1!$A$1:$BT$1,0),0)</f>
        <v>332.79335613316715</v>
      </c>
      <c r="BB38" s="17">
        <f>VLOOKUP($AW38&amp;"_"&amp;$AY$34,データシート1!$A:$BT,MATCH($AY$31&amp;"_"&amp;BB$36,データシート1!$A$1:$BT$1,0),0)</f>
        <v>6094.9905132177601</v>
      </c>
      <c r="BC38" s="17">
        <f>VLOOKUP($AW38&amp;"_"&amp;$AY$34,データシート1!$A:$BT,MATCH($AY$31&amp;"_"&amp;BC$36,データシート1!$A$1:$BT$1,0),0)</f>
        <v>5447.3959864263024</v>
      </c>
      <c r="BD38" s="17">
        <f>VLOOKUP($AW38&amp;"_"&amp;$AY$34,データシート1!$A:$BT,MATCH($AY$31&amp;"_"&amp;BD$36,データシート1!$A$1:$BT$1,0),0)</f>
        <v>3438.2600604058025</v>
      </c>
      <c r="BE38" s="17">
        <f>VLOOKUP($AW38&amp;"_"&amp;$AY$34,データシート1!$A:$BT,MATCH($AY$31&amp;"_"&amp;BE$36,データシート1!$A$1:$BT$1,0),0)</f>
        <v>2495.3061599809071</v>
      </c>
      <c r="BF38" s="17">
        <f>VLOOKUP($AW38&amp;"_"&amp;$AY$34,データシート1!$A:$BT,MATCH($AY$31&amp;"_"&amp;BF$36,データシート1!$A$1:$BT$1,0),0)</f>
        <v>321.42151039962658</v>
      </c>
      <c r="BG38" s="17">
        <f>VLOOKUP($AW38&amp;"_"&amp;$AY$34,データシート1!$A:$BT,MATCH($AY$31&amp;"_"&amp;BG$36,データシート1!$A$1:$BT$1,0),0)</f>
        <v>487.19498787862437</v>
      </c>
      <c r="BH38" s="17">
        <f>VLOOKUP($AW38&amp;"_"&amp;$AY$34,データシート1!$A:$BT,MATCH($AY$31&amp;"_"&amp;BH$36,データシート1!$A$1:$BT$1,0),0)</f>
        <v>773.2073359786167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77.757979181678692</v>
      </c>
      <c r="P39" s="454">
        <f t="shared" si="9"/>
        <v>9.1399693629041434E-2</v>
      </c>
      <c r="Q39" s="328"/>
      <c r="R39" s="13"/>
      <c r="S39" s="356" t="s">
        <v>189</v>
      </c>
      <c r="T39" s="335"/>
      <c r="U39" s="343" t="s">
        <v>199</v>
      </c>
      <c r="V39" s="344"/>
      <c r="W39" s="344"/>
      <c r="X39" s="896">
        <f>VLOOKUP(年度マスタ!$K$4&amp;"_"&amp;X$33,データシート1!$A:$BT,MATCH("aa_"&amp;$S39,データシート1!$A$1:$BT$1,0),0)</f>
        <v>62.16815319397282</v>
      </c>
      <c r="Y39" s="897">
        <f>VLOOKUP(年度マスタ!$K$4&amp;"_"&amp;Y$33,データシート1!$A:$BT,MATCH("aa_"&amp;$S39,データシート1!$A$1:$BT$1,0),0)</f>
        <v>68.27395265927187</v>
      </c>
      <c r="Z39" s="897">
        <f>VLOOKUP(年度マスタ!$K$4&amp;"_"&amp;Z$33,データシート1!$A:$BT,MATCH("aa_"&amp;$S39,データシート1!$A$1:$BT$1,0),0)</f>
        <v>85.620831606749633</v>
      </c>
      <c r="AA39" s="897">
        <f>VLOOKUP(年度マスタ!$K$4&amp;"_"&amp;AA$33,データシート1!$A:$BT,MATCH("aa_"&amp;$S39,データシート1!$A$1:$BT$1,0),0)</f>
        <v>91.017286888840829</v>
      </c>
      <c r="AB39" s="897">
        <f>VLOOKUP(年度マスタ!$K$4&amp;"_"&amp;AB$33,データシート1!$A:$BT,MATCH("aa_"&amp;$S39,データシート1!$A$1:$BT$1,0),0)</f>
        <v>88.96719469874418</v>
      </c>
      <c r="AC39" s="897">
        <f>VLOOKUP(年度マスタ!$K$4&amp;"_"&amp;AC$33,データシート1!$A:$BT,MATCH("aa_"&amp;$S39,データシート1!$A$1:$BT$1,0),0)</f>
        <v>98.06141964207545</v>
      </c>
      <c r="AD39" s="897">
        <f>VLOOKUP(年度マスタ!$K$4&amp;"_"&amp;AD$33,データシート1!$A:$BT,MATCH("aa_"&amp;$S39,データシート1!$A$1:$BT$1,0),0)</f>
        <v>91.018222356902726</v>
      </c>
      <c r="AE39" s="897">
        <f>VLOOKUP(年度マスタ!$K$4&amp;"_"&amp;AE$33,データシート1!$A:$BT,MATCH("aa_"&amp;$S39,データシート1!$A$1:$BT$1,0),0)</f>
        <v>82.1783574709888</v>
      </c>
      <c r="AF39" s="897">
        <f>VLOOKUP(年度マスタ!$K$4&amp;"_"&amp;AF$33,データシート1!$A:$BT,MATCH("aa_"&amp;$S39,データシート1!$A$1:$BT$1,0),0)</f>
        <v>71.576050580774293</v>
      </c>
      <c r="AG39" s="897">
        <f>VLOOKUP(年度マスタ!$K$4&amp;"_"&amp;AG$33,データシート1!$A:$BT,MATCH("aa_"&amp;$S39,データシート1!$A$1:$BT$1,0),0)</f>
        <v>59.767888139896073</v>
      </c>
      <c r="AH39" s="897">
        <f>VLOOKUP(年度マスタ!$K$4&amp;"_"&amp;AH$33,データシート1!$A:$BT,MATCH("aa_"&amp;$S39,データシート1!$A$1:$BT$1,0),0)</f>
        <v>57.741600750245425</v>
      </c>
      <c r="AI39" s="897">
        <f>VLOOKUP(年度マスタ!$K$4&amp;"_"&amp;AI$33,データシート1!$A:$BT,MATCH("aa_"&amp;$S39,データシート1!$A$1:$BT$1,0),0)</f>
        <v>53.568775900289793</v>
      </c>
      <c r="AJ39" s="897">
        <f>VLOOKUP(年度マスタ!$K$4&amp;"_"&amp;AJ$33,データシート1!$A:$BT,MATCH("aa_"&amp;$S39,データシート1!$A$1:$BT$1,0),0)</f>
        <v>50.561438368705737</v>
      </c>
      <c r="AK39" s="898">
        <f>VLOOKUP(年度マスタ!$K$4&amp;"_"&amp;AK$33,データシート1!$A:$BT,MATCH("aa_"&amp;$S39,データシート1!$A$1:$BT$1,0),0)</f>
        <v>56.947147415954987</v>
      </c>
      <c r="AL39" s="330"/>
      <c r="AW39" s="17" t="str">
        <f>年度マスタ!K4</f>
        <v>28223</v>
      </c>
      <c r="AX39" s="17" t="s">
        <v>200</v>
      </c>
      <c r="AY39" s="17">
        <f>VLOOKUP($AW39&amp;"_"&amp;$AY$34,データシート1!$A:$BT,MATCH($AY$31&amp;"_"&amp;AY$36,データシート1!$A$1:$BT$1,0),0)</f>
        <v>361.57496336558455</v>
      </c>
      <c r="AZ39" s="17">
        <f>VLOOKUP($AW39&amp;"_"&amp;$AY$34,データシート1!$A:$BT,MATCH($AY$31&amp;"_"&amp;AZ$36,データシート1!$A$1:$BT$1,0),0)</f>
        <v>3.4701424469874231</v>
      </c>
      <c r="BA39" s="17">
        <f>VLOOKUP($AW39&amp;"_"&amp;$AY$34,データシート1!$A:$BT,MATCH($AY$31&amp;"_"&amp;BA$36,データシート1!$A$1:$BT$1,0),0)</f>
        <v>14.011428108269934</v>
      </c>
      <c r="BB39" s="17">
        <f>VLOOKUP($AW39&amp;"_"&amp;$AY$34,データシート1!$A:$BT,MATCH($AY$31&amp;"_"&amp;BB$36,データシート1!$A$1:$BT$1,0),0)</f>
        <v>56.947147415954987</v>
      </c>
      <c r="BC39" s="17">
        <f>VLOOKUP($AW39&amp;"_"&amp;$AY$34,データシート1!$A:$BT,MATCH($AY$31&amp;"_"&amp;BC$36,データシート1!$A$1:$BT$1,0),0)</f>
        <v>54.951983482775923</v>
      </c>
      <c r="BD39" s="17">
        <f>VLOOKUP($AW39&amp;"_"&amp;$AY$34,データシート1!$A:$BT,MATCH($AY$31&amp;"_"&amp;BD$36,データシート1!$A$1:$BT$1,0),0)</f>
        <v>60.653484323117802</v>
      </c>
      <c r="BE39" s="17">
        <f>VLOOKUP($AW39&amp;"_"&amp;$AY$34,データシート1!$A:$BT,MATCH($AY$31&amp;"_"&amp;BE$36,データシート1!$A$1:$BT$1,0),0)</f>
        <v>71.66871634811443</v>
      </c>
      <c r="BF39" s="17">
        <f>VLOOKUP($AW39&amp;"_"&amp;$AY$34,データシート1!$A:$BT,MATCH($AY$31&amp;"_"&amp;BF$36,データシート1!$A$1:$BT$1,0),0)</f>
        <v>3.6332700700097198</v>
      </c>
      <c r="BG39" s="17">
        <f>VLOOKUP($AW39&amp;"_"&amp;$AY$34,データシート1!$A:$BT,MATCH($AY$31&amp;"_"&amp;BG$36,データシート1!$A$1:$BT$1,0),0)</f>
        <v>0</v>
      </c>
      <c r="BH39" s="17">
        <f>VLOOKUP($AW39&amp;"_"&amp;$AY$34,データシート1!$A:$BT,MATCH($AY$31&amp;"_"&amp;BH$36,データシート1!$A$1:$BT$1,0),0)</f>
        <v>5.1432857624399997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82.358564947182415</v>
      </c>
      <c r="P40" s="454">
        <f t="shared" si="9"/>
        <v>9.6807397557389471E-2</v>
      </c>
      <c r="Q40" s="328"/>
      <c r="R40" s="13"/>
      <c r="S40" s="356" t="s">
        <v>165</v>
      </c>
      <c r="T40" s="335"/>
      <c r="U40" s="343" t="s">
        <v>165</v>
      </c>
      <c r="V40" s="344"/>
      <c r="W40" s="344"/>
      <c r="X40" s="896">
        <f>VLOOKUP(年度マスタ!$K$4&amp;"_"&amp;X$33,データシート1!$A:$BT,MATCH("aa_"&amp;$S40,データシート1!$A$1:$BT$1,0),0)</f>
        <v>55.109361330177911</v>
      </c>
      <c r="Y40" s="897">
        <f>VLOOKUP(年度マスタ!$K$4&amp;"_"&amp;Y$33,データシート1!$A:$BT,MATCH("aa_"&amp;$S40,データシート1!$A$1:$BT$1,0),0)</f>
        <v>59.330464623139562</v>
      </c>
      <c r="Z40" s="897">
        <f>VLOOKUP(年度マスタ!$K$4&amp;"_"&amp;Z$33,データシート1!$A:$BT,MATCH("aa_"&amp;$S40,データシート1!$A$1:$BT$1,0),0)</f>
        <v>72.161032240373103</v>
      </c>
      <c r="AA40" s="897">
        <f>VLOOKUP(年度マスタ!$K$4&amp;"_"&amp;AA$33,データシート1!$A:$BT,MATCH("aa_"&amp;$S40,データシート1!$A$1:$BT$1,0),0)</f>
        <v>74.0220202519303</v>
      </c>
      <c r="AB40" s="897">
        <f>VLOOKUP(年度マスタ!$K$4&amp;"_"&amp;AB$33,データシート1!$A:$BT,MATCH("aa_"&amp;$S40,データシート1!$A$1:$BT$1,0),0)</f>
        <v>79.907386327819097</v>
      </c>
      <c r="AC40" s="897">
        <f>VLOOKUP(年度マスタ!$K$4&amp;"_"&amp;AC$33,データシート1!$A:$BT,MATCH("aa_"&amp;$S40,データシート1!$A$1:$BT$1,0),0)</f>
        <v>71.823400414275611</v>
      </c>
      <c r="AD40" s="897">
        <f>VLOOKUP(年度マスタ!$K$4&amp;"_"&amp;AD$33,データシート1!$A:$BT,MATCH("aa_"&amp;$S40,データシート1!$A$1:$BT$1,0),0)</f>
        <v>65.78017503402593</v>
      </c>
      <c r="AE40" s="897">
        <f>VLOOKUP(年度マスタ!$K$4&amp;"_"&amp;AE$33,データシート1!$A:$BT,MATCH("aa_"&amp;$S40,データシート1!$A$1:$BT$1,0),0)</f>
        <v>60.425304657298263</v>
      </c>
      <c r="AF40" s="897">
        <f>VLOOKUP(年度マスタ!$K$4&amp;"_"&amp;AF$33,データシート1!$A:$BT,MATCH("aa_"&amp;$S40,データシート1!$A$1:$BT$1,0),0)</f>
        <v>59.445765460990266</v>
      </c>
      <c r="AG40" s="897">
        <f>VLOOKUP(年度マスタ!$K$4&amp;"_"&amp;AG$33,データシート1!$A:$BT,MATCH("aa_"&amp;$S40,データシート1!$A$1:$BT$1,0),0)</f>
        <v>48.8375856377627</v>
      </c>
      <c r="AH40" s="897">
        <f>VLOOKUP(年度マスタ!$K$4&amp;"_"&amp;AH$33,データシート1!$A:$BT,MATCH("aa_"&amp;$S40,データシート1!$A$1:$BT$1,0),0)</f>
        <v>51.145001848747249</v>
      </c>
      <c r="AI40" s="897">
        <f>VLOOKUP(年度マスタ!$K$4&amp;"_"&amp;AI$33,データシート1!$A:$BT,MATCH("aa_"&amp;$S40,データシート1!$A$1:$BT$1,0),0)</f>
        <v>50.914520546691868</v>
      </c>
      <c r="AJ40" s="897">
        <f>VLOOKUP(年度マスタ!$K$4&amp;"_"&amp;AJ$33,データシート1!$A:$BT,MATCH("aa_"&amp;$S40,データシート1!$A$1:$BT$1,0),0)</f>
        <v>46.783241339452303</v>
      </c>
      <c r="AK40" s="898">
        <f>VLOOKUP(年度マスタ!$K$4&amp;"_"&amp;AK$33,データシート1!$A:$BT,MATCH("aa_"&amp;$S40,データシート1!$A$1:$BT$1,0),0)</f>
        <v>54.951983482775923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5.2796262115011903</v>
      </c>
      <c r="P41" s="454">
        <f t="shared" si="9"/>
        <v>6.2058739602734586E-3</v>
      </c>
      <c r="Q41" s="328"/>
      <c r="R41" s="13"/>
      <c r="S41" s="356" t="s">
        <v>201</v>
      </c>
      <c r="T41" s="335"/>
      <c r="U41" s="246" t="s">
        <v>128</v>
      </c>
      <c r="V41" s="344"/>
      <c r="W41" s="344"/>
      <c r="X41" s="896">
        <f>X42+X45+X46</f>
        <v>170.87524756376894</v>
      </c>
      <c r="Y41" s="897">
        <f t="shared" ref="Y41:AH41" si="12">Y42+Y45+Y46</f>
        <v>172.32451138286876</v>
      </c>
      <c r="Z41" s="897">
        <f t="shared" si="12"/>
        <v>168.73740995114497</v>
      </c>
      <c r="AA41" s="897">
        <f t="shared" si="12"/>
        <v>168.68278101282868</v>
      </c>
      <c r="AB41" s="897">
        <f t="shared" si="12"/>
        <v>165.39617034036229</v>
      </c>
      <c r="AC41" s="897">
        <f t="shared" si="12"/>
        <v>161.05931173547063</v>
      </c>
      <c r="AD41" s="897">
        <f t="shared" si="12"/>
        <v>159.90774502309759</v>
      </c>
      <c r="AE41" s="897">
        <f t="shared" si="12"/>
        <v>156.60054110739526</v>
      </c>
      <c r="AF41" s="897">
        <f t="shared" si="12"/>
        <v>154.2389420715912</v>
      </c>
      <c r="AG41" s="897">
        <f t="shared" si="12"/>
        <v>151.22796283944822</v>
      </c>
      <c r="AH41" s="897">
        <f t="shared" si="12"/>
        <v>148.37642794569248</v>
      </c>
      <c r="AI41" s="897">
        <f>AI42+AI45+AI46</f>
        <v>134.99910566556673</v>
      </c>
      <c r="AJ41" s="897">
        <f>AJ42+AJ45+AJ46</f>
        <v>134.46865284621487</v>
      </c>
      <c r="AK41" s="898">
        <f>AK42+AK45+AK46</f>
        <v>135.95547074124195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166.80545067953673</v>
      </c>
      <c r="Y42" s="900">
        <f t="shared" ref="Y42:AK42" si="13">SUM(Y43:Y44)</f>
        <v>168.10666753408313</v>
      </c>
      <c r="Z42" s="900">
        <f t="shared" si="13"/>
        <v>163.91603664810913</v>
      </c>
      <c r="AA42" s="900">
        <f t="shared" si="13"/>
        <v>163.44094875637614</v>
      </c>
      <c r="AB42" s="900">
        <f t="shared" si="13"/>
        <v>160.11654412886111</v>
      </c>
      <c r="AC42" s="900">
        <f t="shared" si="13"/>
        <v>156.04585126409228</v>
      </c>
      <c r="AD42" s="900">
        <f t="shared" si="13"/>
        <v>155.05023959973758</v>
      </c>
      <c r="AE42" s="900">
        <f t="shared" si="13"/>
        <v>151.93119901020111</v>
      </c>
      <c r="AF42" s="900">
        <f t="shared" si="13"/>
        <v>149.7686641392043</v>
      </c>
      <c r="AG42" s="900">
        <f t="shared" si="13"/>
        <v>147.12779334724976</v>
      </c>
      <c r="AH42" s="900">
        <f t="shared" si="13"/>
        <v>144.43061479783123</v>
      </c>
      <c r="AI42" s="900">
        <f t="shared" si="13"/>
        <v>131.27072432143603</v>
      </c>
      <c r="AJ42" s="900">
        <f t="shared" si="13"/>
        <v>130.82465508643349</v>
      </c>
      <c r="AK42" s="901">
        <f t="shared" si="13"/>
        <v>132.32220067123222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4.3884091452399998</v>
      </c>
      <c r="P43" s="612">
        <f t="shared" si="9"/>
        <v>5.1583034386305966E-3</v>
      </c>
      <c r="Q43" s="328"/>
      <c r="R43" s="13"/>
      <c r="S43" s="356" t="s">
        <v>190</v>
      </c>
      <c r="T43" s="359"/>
      <c r="U43" s="346"/>
      <c r="V43" s="360"/>
      <c r="W43" s="347" t="s">
        <v>190</v>
      </c>
      <c r="X43" s="899">
        <f>VLOOKUP(年度マスタ!$K$4&amp;"_"&amp;X$33,データシート1!$A:$BT,MATCH("aa_"&amp;$S43,データシート1!$A$1:$BT$1,0),0)</f>
        <v>81.179064837553511</v>
      </c>
      <c r="Y43" s="900">
        <f>VLOOKUP(年度マスタ!$K$4&amp;"_"&amp;Y$33,データシート1!$A:$BT,MATCH("aa_"&amp;$S43,データシート1!$A$1:$BT$1,0),0)</f>
        <v>81.173757690672929</v>
      </c>
      <c r="Z43" s="900">
        <f>VLOOKUP(年度マスタ!$K$4&amp;"_"&amp;Z$33,データシート1!$A:$BT,MATCH("aa_"&amp;$S43,データシート1!$A$1:$BT$1,0),0)</f>
        <v>80.247513210738703</v>
      </c>
      <c r="AA43" s="900">
        <f>VLOOKUP(年度マスタ!$K$4&amp;"_"&amp;AA$33,データシート1!$A:$BT,MATCH("aa_"&amp;$S43,データシート1!$A$1:$BT$1,0),0)</f>
        <v>80.296691909578556</v>
      </c>
      <c r="AB43" s="900">
        <f>VLOOKUP(年度マスタ!$K$4&amp;"_"&amp;AB$33,データシート1!$A:$BT,MATCH("aa_"&amp;$S43,データシート1!$A$1:$BT$1,0),0)</f>
        <v>77.757979181678692</v>
      </c>
      <c r="AC43" s="900">
        <f>VLOOKUP(年度マスタ!$K$4&amp;"_"&amp;AC$33,データシート1!$A:$BT,MATCH("aa_"&amp;$S43,データシート1!$A$1:$BT$1,0),0)</f>
        <v>74.228315583170797</v>
      </c>
      <c r="AD43" s="900">
        <f>VLOOKUP(年度マスタ!$K$4&amp;"_"&amp;AD$33,データシート1!$A:$BT,MATCH("aa_"&amp;$S43,データシート1!$A$1:$BT$1,0),0)</f>
        <v>73.861554160398555</v>
      </c>
      <c r="AE43" s="900">
        <f>VLOOKUP(年度マスタ!$K$4&amp;"_"&amp;AE$33,データシート1!$A:$BT,MATCH("aa_"&amp;$S43,データシート1!$A$1:$BT$1,0),0)</f>
        <v>73.224762400351537</v>
      </c>
      <c r="AF43" s="900">
        <f>VLOOKUP(年度マスタ!$K$4&amp;"_"&amp;AF$33,データシート1!$A:$BT,MATCH("aa_"&amp;$S43,データシート1!$A$1:$BT$1,0),0)</f>
        <v>71.966351968135285</v>
      </c>
      <c r="AG43" s="900">
        <f>VLOOKUP(年度マスタ!$K$4&amp;"_"&amp;AG$33,データシート1!$A:$BT,MATCH("aa_"&amp;$S43,データシート1!$A$1:$BT$1,0),0)</f>
        <v>70.515793868098001</v>
      </c>
      <c r="AH43" s="900">
        <f>VLOOKUP(年度マスタ!$K$4&amp;"_"&amp;AH$33,データシート1!$A:$BT,MATCH("aa_"&amp;$S43,データシート1!$A$1:$BT$1,0),0)</f>
        <v>68.748231432820617</v>
      </c>
      <c r="AI43" s="900">
        <f>VLOOKUP(年度マスタ!$K$4&amp;"_"&amp;AI$33,データシート1!$A:$BT,MATCH("aa_"&amp;$S43,データシート1!$A$1:$BT$1,0),0)</f>
        <v>59.989668516703595</v>
      </c>
      <c r="AJ43" s="900">
        <f>VLOOKUP(年度マスタ!$K$4&amp;"_"&amp;AJ$33,データシート1!$A:$BT,MATCH("aa_"&amp;$S43,データシート1!$A$1:$BT$1,0),0)</f>
        <v>57.91005251008778</v>
      </c>
      <c r="AK43" s="901">
        <f>VLOOKUP(年度マスタ!$K$4&amp;"_"&amp;AK$33,データシート1!$A:$BT,MATCH("aa_"&amp;$S43,データシート1!$A$1:$BT$1,0),0)</f>
        <v>60.653484323117802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85.626385841983222</v>
      </c>
      <c r="Y44" s="900">
        <f>VLOOKUP(年度マスタ!$K$4&amp;"_"&amp;Y$33,データシート1!$A:$BT,MATCH("aa_"&amp;$S44,データシート1!$A$1:$BT$1,0),0)</f>
        <v>86.932909843410201</v>
      </c>
      <c r="Z44" s="900">
        <f>VLOOKUP(年度マスタ!$K$4&amp;"_"&amp;Z$33,データシート1!$A:$BT,MATCH("aa_"&amp;$S44,データシート1!$A$1:$BT$1,0),0)</f>
        <v>83.668523437370439</v>
      </c>
      <c r="AA44" s="900">
        <f>VLOOKUP(年度マスタ!$K$4&amp;"_"&amp;AA$33,データシート1!$A:$BT,MATCH("aa_"&amp;$S44,データシート1!$A$1:$BT$1,0),0)</f>
        <v>83.144256846797603</v>
      </c>
      <c r="AB44" s="900">
        <f>VLOOKUP(年度マスタ!$K$4&amp;"_"&amp;AB$33,データシート1!$A:$BT,MATCH("aa_"&amp;$S44,データシート1!$A$1:$BT$1,0),0)</f>
        <v>82.358564947182415</v>
      </c>
      <c r="AC44" s="900">
        <f>VLOOKUP(年度マスタ!$K$4&amp;"_"&amp;AC$33,データシート1!$A:$BT,MATCH("aa_"&amp;$S44,データシート1!$A$1:$BT$1,0),0)</f>
        <v>81.817535680921466</v>
      </c>
      <c r="AD44" s="900">
        <f>VLOOKUP(年度マスタ!$K$4&amp;"_"&amp;AD$33,データシート1!$A:$BT,MATCH("aa_"&amp;$S44,データシート1!$A$1:$BT$1,0),0)</f>
        <v>81.188685439339025</v>
      </c>
      <c r="AE44" s="900">
        <f>VLOOKUP(年度マスタ!$K$4&amp;"_"&amp;AE$33,データシート1!$A:$BT,MATCH("aa_"&amp;$S44,データシート1!$A$1:$BT$1,0),0)</f>
        <v>78.706436609849575</v>
      </c>
      <c r="AF44" s="900">
        <f>VLOOKUP(年度マスタ!$K$4&amp;"_"&amp;AF$33,データシート1!$A:$BT,MATCH("aa_"&amp;$S44,データシート1!$A$1:$BT$1,0),0)</f>
        <v>77.802312171069005</v>
      </c>
      <c r="AG44" s="900">
        <f>VLOOKUP(年度マスタ!$K$4&amp;"_"&amp;AG$33,データシート1!$A:$BT,MATCH("aa_"&amp;$S44,データシート1!$A$1:$BT$1,0),0)</f>
        <v>76.611999479151763</v>
      </c>
      <c r="AH44" s="900">
        <f>VLOOKUP(年度マスタ!$K$4&amp;"_"&amp;AH$33,データシート1!$A:$BT,MATCH("aa_"&amp;$S44,データシート1!$A$1:$BT$1,0),0)</f>
        <v>75.682383365010608</v>
      </c>
      <c r="AI44" s="900">
        <f>VLOOKUP(年度マスタ!$K$4&amp;"_"&amp;AI$33,データシート1!$A:$BT,MATCH("aa_"&amp;$S44,データシート1!$A$1:$BT$1,0),0)</f>
        <v>71.281055804732446</v>
      </c>
      <c r="AJ44" s="900">
        <f>VLOOKUP(年度マスタ!$K$4&amp;"_"&amp;AJ$33,データシート1!$A:$BT,MATCH("aa_"&amp;$S44,データシート1!$A$1:$BT$1,0),0)</f>
        <v>72.914602576345729</v>
      </c>
      <c r="AK44" s="901">
        <f>VLOOKUP(年度マスタ!$K$4&amp;"_"&amp;AK$33,データシート1!$A:$BT,MATCH("aa_"&amp;$S44,データシート1!$A$1:$BT$1,0),0)</f>
        <v>71.66871634811443</v>
      </c>
      <c r="AL44" s="330"/>
      <c r="AW44" s="17" t="str">
        <f>AW47</f>
        <v>兵庫県</v>
      </c>
      <c r="AX44" s="1010">
        <f t="shared" si="14"/>
        <v>0.5868764337781418</v>
      </c>
      <c r="AY44" s="1010">
        <f t="shared" si="14"/>
        <v>0.13212371389370792</v>
      </c>
      <c r="AZ44" s="1010">
        <f t="shared" si="14"/>
        <v>0.11808553060345138</v>
      </c>
      <c r="BA44" s="1010">
        <f t="shared" si="14"/>
        <v>0.14615317589226323</v>
      </c>
      <c r="BB44" s="1010">
        <f t="shared" si="14"/>
        <v>1.6761145832435678E-2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4.0697968842322103</v>
      </c>
      <c r="Y45" s="900">
        <f>VLOOKUP(年度マスタ!$K$4&amp;"_"&amp;Y$33,データシート1!$A:$BT,MATCH("aa_"&amp;$S45,データシート1!$A$1:$BT$1,0),0)</f>
        <v>4.2178438487856198</v>
      </c>
      <c r="Z45" s="900">
        <f>VLOOKUP(年度マスタ!$K$4&amp;"_"&amp;Z$33,データシート1!$A:$BT,MATCH("aa_"&amp;$S45,データシート1!$A$1:$BT$1,0),0)</f>
        <v>4.8213733030358403</v>
      </c>
      <c r="AA45" s="900">
        <f>VLOOKUP(年度マスタ!$K$4&amp;"_"&amp;AA$33,データシート1!$A:$BT,MATCH("aa_"&amp;$S45,データシート1!$A$1:$BT$1,0),0)</f>
        <v>5.2418322564525504</v>
      </c>
      <c r="AB45" s="900">
        <f>VLOOKUP(年度マスタ!$K$4&amp;"_"&amp;AB$33,データシート1!$A:$BT,MATCH("aa_"&amp;$S45,データシート1!$A$1:$BT$1,0),0)</f>
        <v>5.2796262115011903</v>
      </c>
      <c r="AC45" s="900">
        <f>VLOOKUP(年度マスタ!$K$4&amp;"_"&amp;AC$33,データシート1!$A:$BT,MATCH("aa_"&amp;$S45,データシート1!$A$1:$BT$1,0),0)</f>
        <v>5.0134604713783597</v>
      </c>
      <c r="AD45" s="900">
        <f>VLOOKUP(年度マスタ!$K$4&amp;"_"&amp;AD$33,データシート1!$A:$BT,MATCH("aa_"&amp;$S45,データシート1!$A$1:$BT$1,0),0)</f>
        <v>4.8575054233600197</v>
      </c>
      <c r="AE45" s="900">
        <f>VLOOKUP(年度マスタ!$K$4&amp;"_"&amp;AE$33,データシート1!$A:$BT,MATCH("aa_"&amp;$S45,データシート1!$A$1:$BT$1,0),0)</f>
        <v>4.6693420971941419</v>
      </c>
      <c r="AF45" s="900">
        <f>VLOOKUP(年度マスタ!$K$4&amp;"_"&amp;AF$33,データシート1!$A:$BT,MATCH("aa_"&amp;$S45,データシート1!$A$1:$BT$1,0),0)</f>
        <v>4.4702779323868898</v>
      </c>
      <c r="AG45" s="900">
        <f>VLOOKUP(年度マスタ!$K$4&amp;"_"&amp;AG$33,データシート1!$A:$BT,MATCH("aa_"&amp;$S45,データシート1!$A$1:$BT$1,0),0)</f>
        <v>4.1001694921984599</v>
      </c>
      <c r="AH45" s="900">
        <f>VLOOKUP(年度マスタ!$K$4&amp;"_"&amp;AH$33,データシート1!$A:$BT,MATCH("aa_"&amp;$S45,データシート1!$A$1:$BT$1,0),0)</f>
        <v>3.9458131478612599</v>
      </c>
      <c r="AI45" s="900">
        <f>VLOOKUP(年度マスタ!$K$4&amp;"_"&amp;AI$33,データシート1!$A:$BT,MATCH("aa_"&amp;$S45,データシート1!$A$1:$BT$1,0),0)</f>
        <v>3.7283813441307001</v>
      </c>
      <c r="AJ45" s="900">
        <f>VLOOKUP(年度マスタ!$K$4&amp;"_"&amp;AJ$33,データシート1!$A:$BT,MATCH("aa_"&amp;$S45,データシート1!$A$1:$BT$1,0),0)</f>
        <v>3.6439977597813802</v>
      </c>
      <c r="AK45" s="901">
        <f>VLOOKUP(年度マスタ!$K$4&amp;"_"&amp;AK$33,データシート1!$A:$BT,MATCH("aa_"&amp;$S45,データシート1!$A$1:$BT$1,0),0)</f>
        <v>3.6332700700097198</v>
      </c>
      <c r="AL45" s="330"/>
      <c r="AW45" s="17" t="str">
        <f>AW48</f>
        <v>丹波市</v>
      </c>
      <c r="AX45" s="1010">
        <f t="shared" ref="AX45:BB45" si="15">AX48/$BC48</f>
        <v>0.59972135489101996</v>
      </c>
      <c r="AY45" s="1010">
        <f t="shared" si="15"/>
        <v>9.0098487558605694E-2</v>
      </c>
      <c r="AZ45" s="1010">
        <f t="shared" si="15"/>
        <v>8.6941854417740966E-2</v>
      </c>
      <c r="BA45" s="1010">
        <f t="shared" si="15"/>
        <v>0.21510089345883965</v>
      </c>
      <c r="BB45" s="1010">
        <f t="shared" si="15"/>
        <v>8.1374096737938072E-3</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3.3360354345599998</v>
      </c>
      <c r="Y47" s="903">
        <f>VLOOKUP(年度マスタ!$K$4&amp;"_"&amp;Y$33,データシート1!$A:$BT,MATCH("aa_"&amp;$S47,データシート1!$A$1:$BT$1,0),0)</f>
        <v>3.76318081304</v>
      </c>
      <c r="Z47" s="903">
        <f>VLOOKUP(年度マスタ!$K$4&amp;"_"&amp;Z$33,データシート1!$A:$BT,MATCH("aa_"&amp;$S47,データシート1!$A$1:$BT$1,0),0)</f>
        <v>6.1727782559200008</v>
      </c>
      <c r="AA47" s="903">
        <f>VLOOKUP(年度マスタ!$K$4&amp;"_"&amp;AA$33,データシート1!$A:$BT,MATCH("aa_"&amp;$S47,データシート1!$A$1:$BT$1,0),0)</f>
        <v>4.5254269691499998</v>
      </c>
      <c r="AB47" s="903">
        <f>VLOOKUP(年度マスタ!$K$4&amp;"_"&amp;AB$33,データシート1!$A:$BT,MATCH("aa_"&amp;$S47,データシート1!$A$1:$BT$1,0),0)</f>
        <v>4.3884091452399998</v>
      </c>
      <c r="AC47" s="903">
        <f>VLOOKUP(年度マスタ!$K$4&amp;"_"&amp;AC$33,データシート1!$A:$BT,MATCH("aa_"&amp;$S47,データシート1!$A$1:$BT$1,0),0)</f>
        <v>3.6100380245300001</v>
      </c>
      <c r="AD47" s="903">
        <f>VLOOKUP(年度マスタ!$K$4&amp;"_"&amp;AD$33,データシート1!$A:$BT,MATCH("aa_"&amp;$S47,データシート1!$A$1:$BT$1,0),0)</f>
        <v>7.2088256486350009</v>
      </c>
      <c r="AE47" s="903">
        <f>VLOOKUP(年度マスタ!$K$4&amp;"_"&amp;AE$33,データシート1!$A:$BT,MATCH("aa_"&amp;$S47,データシート1!$A$1:$BT$1,0),0)</f>
        <v>5.4052428157200003</v>
      </c>
      <c r="AF47" s="903">
        <f>VLOOKUP(年度マスタ!$K$4&amp;"_"&amp;AF$33,データシート1!$A:$BT,MATCH("aa_"&amp;$S47,データシート1!$A$1:$BT$1,0),0)</f>
        <v>6.7828583350000002</v>
      </c>
      <c r="AG47" s="903">
        <f>VLOOKUP(年度マスタ!$K$4&amp;"_"&amp;AG$33,データシート1!$A:$BT,MATCH("aa_"&amp;$S47,データシート1!$A$1:$BT$1,0),0)</f>
        <v>9.1216716511999998</v>
      </c>
      <c r="AH47" s="903">
        <f>VLOOKUP(年度マスタ!$K$4&amp;"_"&amp;AH$33,データシート1!$A:$BT,MATCH("aa_"&amp;$S47,データシート1!$A$1:$BT$1,0),0)</f>
        <v>7.1031498612799995</v>
      </c>
      <c r="AI47" s="903">
        <f>VLOOKUP(年度マスタ!$K$4&amp;"_"&amp;AI$33,データシート1!$A:$BT,MATCH("aa_"&amp;$S47,データシート1!$A$1:$BT$1,0),0)</f>
        <v>7.1343095641999996</v>
      </c>
      <c r="AJ47" s="903">
        <f>VLOOKUP(年度マスタ!$K$4&amp;"_"&amp;AJ$33,データシート1!$A:$BT,MATCH("aa_"&amp;$S47,データシート1!$A$1:$BT$1,0),0)</f>
        <v>7.1304393798399994</v>
      </c>
      <c r="AK47" s="904">
        <f>VLOOKUP(年度マスタ!$K$4&amp;"_"&amp;AK$33,データシート1!$A:$BT,MATCH("aa_"&amp;$S47,データシート1!$A$1:$BT$1,0),0)</f>
        <v>5.1432857624399997</v>
      </c>
      <c r="AL47" s="330"/>
      <c r="AW47" s="17" t="str">
        <f>年度マスタ!I4</f>
        <v>兵庫県</v>
      </c>
      <c r="AX47" s="1011">
        <f>SUM(AY38:BA38)</f>
        <v>27073.158866745965</v>
      </c>
      <c r="AY47" s="1011">
        <f t="shared" si="17"/>
        <v>6094.9905132177601</v>
      </c>
      <c r="AZ47" s="1011">
        <f t="shared" si="17"/>
        <v>5447.3959864263024</v>
      </c>
      <c r="BA47" s="1011">
        <f>SUM(BD38:BG38)</f>
        <v>6742.1827186649607</v>
      </c>
      <c r="BB47" s="1011">
        <f>BH38</f>
        <v>773.2073359786167</v>
      </c>
      <c r="BC47" s="1011">
        <f>SUM(AX47:BB47)</f>
        <v>46130.935421033602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丹波市</v>
      </c>
      <c r="AX48" s="1011">
        <f>SUM(AY39:BA39)</f>
        <v>379.0565339208419</v>
      </c>
      <c r="AY48" s="1011">
        <f>BB39</f>
        <v>56.947147415954987</v>
      </c>
      <c r="AZ48" s="1011">
        <f>BC39</f>
        <v>54.951983482775923</v>
      </c>
      <c r="BA48" s="1011">
        <f>SUM(BD39:BG39)</f>
        <v>135.95547074124195</v>
      </c>
      <c r="BB48" s="1011">
        <f>BH39</f>
        <v>5.1432857624399997</v>
      </c>
      <c r="BC48" s="1011">
        <f>SUM(AX48:BB48)</f>
        <v>632.0544213232547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632.0544213232547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379.0565339208419</v>
      </c>
      <c r="P52" s="453">
        <f t="shared" ref="P52:P64" si="18">O52/$O$51</f>
        <v>0.59972135489101996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361.57496336558455</v>
      </c>
      <c r="P53" s="454">
        <f t="shared" si="18"/>
        <v>0.57206302363742578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3.4701424469874231</v>
      </c>
      <c r="P54" s="454">
        <f t="shared" si="18"/>
        <v>5.4902589554273063E-3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14.011428108269934</v>
      </c>
      <c r="P55" s="454">
        <f t="shared" si="18"/>
        <v>2.216807229816687E-2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56.947147415954987</v>
      </c>
      <c r="P56" s="453">
        <f t="shared" si="18"/>
        <v>9.0098487558605694E-2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54.951983482775923</v>
      </c>
      <c r="P57" s="453">
        <f t="shared" si="18"/>
        <v>8.6941854417740966E-2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135.95547074124195</v>
      </c>
      <c r="P58" s="453">
        <f t="shared" si="18"/>
        <v>0.21510089345883965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132.32220067123222</v>
      </c>
      <c r="P59" s="454">
        <f t="shared" si="18"/>
        <v>0.20935254339998996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60.653484323117802</v>
      </c>
      <c r="P60" s="454">
        <f t="shared" si="18"/>
        <v>9.5962439747094966E-2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71.66871634811443</v>
      </c>
      <c r="P61" s="454">
        <f t="shared" si="18"/>
        <v>0.11339010365289502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3.6332700700097198</v>
      </c>
      <c r="P62" s="454">
        <f t="shared" si="18"/>
        <v>5.7483500588496614E-3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5.1432857624399997</v>
      </c>
      <c r="P64" s="612">
        <f t="shared" si="18"/>
        <v>8.1374096737938072E-3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丹波市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1901.9702</v>
      </c>
      <c r="AI7" s="78">
        <f>VLOOKUP(年度マスタ!$K$4&amp;"_"&amp;$AG7,データシート1!$A:$BT,MATCH("ab_"&amp;AI$2,データシート1!$A$1:$BT$1,0),0)</f>
        <v>2367</v>
      </c>
      <c r="AJ7" s="78">
        <f>VLOOKUP(年度マスタ!$K$4&amp;"_"&amp;$AG7,データシート1!$A:$BT,MATCH("ab_"&amp;AJ$2,データシート1!$A$1:$BT$1,0),0)</f>
        <v>174</v>
      </c>
      <c r="AK7" s="78">
        <f>VLOOKUP(年度マスタ!$K$4&amp;"_"&amp;$AG7,データシート1!$A:$BT,MATCH("ab_"&amp;AK$2,データシート1!$A$1:$BT$1,0),0)</f>
        <v>18207</v>
      </c>
      <c r="AL7" s="78">
        <f>VLOOKUP(年度マスタ!$K$4&amp;"_"&amp;$AG7,データシート1!$A:$BT,MATCH("ab_"&amp;AL$2,データシート1!$A$1:$BT$1,0),0)</f>
        <v>24657</v>
      </c>
      <c r="AM7" s="78">
        <f>VLOOKUP(年度マスタ!$K$4&amp;"_"&amp;$AG7,データシート1!$A:$BT,MATCH("ab_"&amp;AM$2,データシート1!$A$1:$BT$1,0),0)</f>
        <v>41038</v>
      </c>
      <c r="AN7" s="78">
        <f>VLOOKUP(年度マスタ!$K$4&amp;"_"&amp;$AG7,データシート1!$A:$BT,MATCH("ab_"&amp;AN$2,データシート1!$A$1:$BT$1,0),0)</f>
        <v>17234</v>
      </c>
      <c r="AO7" s="78">
        <f>VLOOKUP(年度マスタ!$K$4&amp;"_"&amp;$AG7,データシート1!$A:$BT,MATCH("ab_"&amp;AO$2,データシート1!$A$1:$BT$1,0),0)</f>
        <v>69811</v>
      </c>
      <c r="AP7" s="78">
        <f>VLOOKUP(年度マスタ!$K$4&amp;"_"&amp;$AG7,データシート1!$A:$BT,MATCH("ab_"&amp;AP$2,データシート1!$A$1:$BT$1,0),0)</f>
        <v>0</v>
      </c>
      <c r="AQ7" s="954">
        <f>VLOOKUP(年度マスタ!$K$4&amp;"_"&amp;$AG7,データシート1!$A:$BT,MATCH("ab_"&amp;AQ$2,データシート1!$A$1:$BT$1,0),0)</f>
        <v>3.3360354345599998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1884.9380000000001</v>
      </c>
      <c r="AI8" s="78">
        <f>VLOOKUP(年度マスタ!$K$4&amp;"_"&amp;$AG8,データシート1!$A:$BT,MATCH("ab_"&amp;AI$2,データシート1!$A$1:$BT$1,0),0)</f>
        <v>2367</v>
      </c>
      <c r="AJ8" s="78">
        <f>VLOOKUP(年度マスタ!$K$4&amp;"_"&amp;$AG8,データシート1!$A:$BT,MATCH("ab_"&amp;AJ$2,データシート1!$A$1:$BT$1,0),0)</f>
        <v>174</v>
      </c>
      <c r="AK8" s="78">
        <f>VLOOKUP(年度マスタ!$K$4&amp;"_"&amp;$AG8,データシート1!$A:$BT,MATCH("ab_"&amp;AK$2,データシート1!$A$1:$BT$1,0),0)</f>
        <v>18207</v>
      </c>
      <c r="AL8" s="78">
        <f>VLOOKUP(年度マスタ!$K$4&amp;"_"&amp;$AG8,データシート1!$A:$BT,MATCH("ab_"&amp;AL$2,データシート1!$A$1:$BT$1,0),0)</f>
        <v>24493</v>
      </c>
      <c r="AM8" s="78">
        <f>VLOOKUP(年度マスタ!$K$4&amp;"_"&amp;$AG8,データシート1!$A:$BT,MATCH("ab_"&amp;AM$2,データシート1!$A$1:$BT$1,0),0)</f>
        <v>41226</v>
      </c>
      <c r="AN8" s="78">
        <f>VLOOKUP(年度マスタ!$K$4&amp;"_"&amp;$AG8,データシート1!$A:$BT,MATCH("ab_"&amp;AN$2,データシート1!$A$1:$BT$1,0),0)</f>
        <v>17060</v>
      </c>
      <c r="AO8" s="78">
        <f>VLOOKUP(年度マスタ!$K$4&amp;"_"&amp;$AG8,データシート1!$A:$BT,MATCH("ab_"&amp;AO$2,データシート1!$A$1:$BT$1,0),0)</f>
        <v>69328</v>
      </c>
      <c r="AP8" s="78">
        <f>VLOOKUP(年度マスタ!$K$4&amp;"_"&amp;$AG8,データシート1!$A:$BT,MATCH("ab_"&amp;AP$2,データシート1!$A$1:$BT$1,0),0)</f>
        <v>0</v>
      </c>
      <c r="AQ8" s="954">
        <f>VLOOKUP(年度マスタ!$K$4&amp;"_"&amp;$AG8,データシート1!$A:$BT,MATCH("ab_"&amp;AQ$2,データシート1!$A$1:$BT$1,0),0)</f>
        <v>3.76318081304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2089.6916000000001</v>
      </c>
      <c r="AI9" s="78">
        <f>VLOOKUP(年度マスタ!$K$4&amp;"_"&amp;$AG9,データシート1!$A:$BT,MATCH("ab_"&amp;AI$2,データシート1!$A$1:$BT$1,0),0)</f>
        <v>2367</v>
      </c>
      <c r="AJ9" s="78">
        <f>VLOOKUP(年度マスタ!$K$4&amp;"_"&amp;$AG9,データシート1!$A:$BT,MATCH("ab_"&amp;AJ$2,データシート1!$A$1:$BT$1,0),0)</f>
        <v>174</v>
      </c>
      <c r="AK9" s="78">
        <f>VLOOKUP(年度マスタ!$K$4&amp;"_"&amp;$AG9,データシート1!$A:$BT,MATCH("ab_"&amp;AK$2,データシート1!$A$1:$BT$1,0),0)</f>
        <v>18207</v>
      </c>
      <c r="AL9" s="78">
        <f>VLOOKUP(年度マスタ!$K$4&amp;"_"&amp;$AG9,データシート1!$A:$BT,MATCH("ab_"&amp;AL$2,データシート1!$A$1:$BT$1,0),0)</f>
        <v>24638</v>
      </c>
      <c r="AM9" s="78">
        <f>VLOOKUP(年度マスタ!$K$4&amp;"_"&amp;$AG9,データシート1!$A:$BT,MATCH("ab_"&amp;AM$2,データシート1!$A$1:$BT$1,0),0)</f>
        <v>41641</v>
      </c>
      <c r="AN9" s="78">
        <f>VLOOKUP(年度マスタ!$K$4&amp;"_"&amp;$AG9,データシート1!$A:$BT,MATCH("ab_"&amp;AN$2,データシート1!$A$1:$BT$1,0),0)</f>
        <v>16908</v>
      </c>
      <c r="AO9" s="78">
        <f>VLOOKUP(年度マスタ!$K$4&amp;"_"&amp;$AG9,データシート1!$A:$BT,MATCH("ab_"&amp;AO$2,データシート1!$A$1:$BT$1,0),0)</f>
        <v>68703</v>
      </c>
      <c r="AP9" s="78">
        <f>VLOOKUP(年度マスタ!$K$4&amp;"_"&amp;$AG9,データシート1!$A:$BT,MATCH("ab_"&amp;AP$2,データシート1!$A$1:$BT$1,0),0)</f>
        <v>0</v>
      </c>
      <c r="AQ9" s="954">
        <f>VLOOKUP(年度マスタ!$K$4&amp;"_"&amp;$AG9,データシート1!$A:$BT,MATCH("ab_"&amp;AQ$2,データシート1!$A$1:$BT$1,0),0)</f>
        <v>6.1727782559200008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2170.0210000000002</v>
      </c>
      <c r="AI10" s="78">
        <f>VLOOKUP(年度マスタ!$K$4&amp;"_"&amp;$AG10,データシート1!$A:$BT,MATCH("ab_"&amp;AI$2,データシート1!$A$1:$BT$1,0),0)</f>
        <v>2367</v>
      </c>
      <c r="AJ10" s="78">
        <f>VLOOKUP(年度マスタ!$K$4&amp;"_"&amp;$AG10,データシート1!$A:$BT,MATCH("ab_"&amp;AJ$2,データシート1!$A$1:$BT$1,0),0)</f>
        <v>174</v>
      </c>
      <c r="AK10" s="78">
        <f>VLOOKUP(年度マスタ!$K$4&amp;"_"&amp;$AG10,データシート1!$A:$BT,MATCH("ab_"&amp;AK$2,データシート1!$A$1:$BT$1,0),0)</f>
        <v>18207</v>
      </c>
      <c r="AL10" s="78">
        <f>VLOOKUP(年度マスタ!$K$4&amp;"_"&amp;$AG10,データシート1!$A:$BT,MATCH("ab_"&amp;AL$2,データシート1!$A$1:$BT$1,0),0)</f>
        <v>25180</v>
      </c>
      <c r="AM10" s="78">
        <f>VLOOKUP(年度マスタ!$K$4&amp;"_"&amp;$AG10,データシート1!$A:$BT,MATCH("ab_"&amp;AM$2,データシート1!$A$1:$BT$1,0),0)</f>
        <v>41997</v>
      </c>
      <c r="AN10" s="78">
        <f>VLOOKUP(年度マスタ!$K$4&amp;"_"&amp;$AG10,データシート1!$A:$BT,MATCH("ab_"&amp;AN$2,データシート1!$A$1:$BT$1,0),0)</f>
        <v>16707</v>
      </c>
      <c r="AO10" s="78">
        <f>VLOOKUP(年度マスタ!$K$4&amp;"_"&amp;$AG10,データシート1!$A:$BT,MATCH("ab_"&amp;AO$2,データシート1!$A$1:$BT$1,0),0)</f>
        <v>68749</v>
      </c>
      <c r="AP10" s="78">
        <f>VLOOKUP(年度マスタ!$K$4&amp;"_"&amp;$AG10,データシート1!$A:$BT,MATCH("ab_"&amp;AP$2,データシート1!$A$1:$BT$1,0),0)</f>
        <v>0</v>
      </c>
      <c r="AQ10" s="954">
        <f>VLOOKUP(年度マスタ!$K$4&amp;"_"&amp;$AG10,データシート1!$A:$BT,MATCH("ab_"&amp;AQ$2,データシート1!$A$1:$BT$1,0),0)</f>
        <v>4.5254269691499998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2044.3453999999999</v>
      </c>
      <c r="AI11" s="78">
        <f>VLOOKUP(年度マスタ!$K$4&amp;"_"&amp;$AG11,データシート1!$A:$BT,MATCH("ab_"&amp;AI$2,データシート1!$A$1:$BT$1,0),0)</f>
        <v>2367</v>
      </c>
      <c r="AJ11" s="78">
        <f>VLOOKUP(年度マスタ!$K$4&amp;"_"&amp;$AG11,データシート1!$A:$BT,MATCH("ab_"&amp;AJ$2,データシート1!$A$1:$BT$1,0),0)</f>
        <v>174</v>
      </c>
      <c r="AK11" s="78">
        <f>VLOOKUP(年度マスタ!$K$4&amp;"_"&amp;$AG11,データシート1!$A:$BT,MATCH("ab_"&amp;AK$2,データシート1!$A$1:$BT$1,0),0)</f>
        <v>18207</v>
      </c>
      <c r="AL11" s="78">
        <f>VLOOKUP(年度マスタ!$K$4&amp;"_"&amp;$AG11,データシート1!$A:$BT,MATCH("ab_"&amp;AL$2,データシート1!$A$1:$BT$1,0),0)</f>
        <v>25158</v>
      </c>
      <c r="AM11" s="78">
        <f>VLOOKUP(年度マスタ!$K$4&amp;"_"&amp;$AG11,データシート1!$A:$BT,MATCH("ab_"&amp;AM$2,データシート1!$A$1:$BT$1,0),0)</f>
        <v>42485</v>
      </c>
      <c r="AN11" s="78">
        <f>VLOOKUP(年度マスタ!$K$4&amp;"_"&amp;$AG11,データシート1!$A:$BT,MATCH("ab_"&amp;AN$2,データシート1!$A$1:$BT$1,0),0)</f>
        <v>16487</v>
      </c>
      <c r="AO11" s="78">
        <f>VLOOKUP(年度マスタ!$K$4&amp;"_"&amp;$AG11,データシート1!$A:$BT,MATCH("ab_"&amp;AO$2,データシート1!$A$1:$BT$1,0),0)</f>
        <v>68252</v>
      </c>
      <c r="AP11" s="78">
        <f>VLOOKUP(年度マスタ!$K$4&amp;"_"&amp;$AG11,データシート1!$A:$BT,MATCH("ab_"&amp;AP$2,データシート1!$A$1:$BT$1,0),0)</f>
        <v>0</v>
      </c>
      <c r="AQ11" s="954">
        <f>VLOOKUP(年度マスタ!$K$4&amp;"_"&amp;$AG11,データシート1!$A:$BT,MATCH("ab_"&amp;AQ$2,データシート1!$A$1:$BT$1,0),0)</f>
        <v>4.3884091452399998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2145.4872</v>
      </c>
      <c r="AI12" s="78">
        <f>VLOOKUP(年度マスタ!$K$4&amp;"_"&amp;$AG12,データシート1!$A:$BT,MATCH("ab_"&amp;AI$2,データシート1!$A$1:$BT$1,0),0)</f>
        <v>1857</v>
      </c>
      <c r="AJ12" s="78">
        <f>VLOOKUP(年度マスタ!$K$4&amp;"_"&amp;$AG12,データシート1!$A:$BT,MATCH("ab_"&amp;AJ$2,データシート1!$A$1:$BT$1,0),0)</f>
        <v>288</v>
      </c>
      <c r="AK12" s="78">
        <f>VLOOKUP(年度マスタ!$K$4&amp;"_"&amp;$AG12,データシート1!$A:$BT,MATCH("ab_"&amp;AK$2,データシート1!$A$1:$BT$1,0),0)</f>
        <v>18613</v>
      </c>
      <c r="AL12" s="78">
        <f>VLOOKUP(年度マスタ!$K$4&amp;"_"&amp;$AG12,データシート1!$A:$BT,MATCH("ab_"&amp;AL$2,データシート1!$A$1:$BT$1,0),0)</f>
        <v>25279</v>
      </c>
      <c r="AM12" s="78">
        <f>VLOOKUP(年度マスタ!$K$4&amp;"_"&amp;$AG12,データシート1!$A:$BT,MATCH("ab_"&amp;AM$2,データシート1!$A$1:$BT$1,0),0)</f>
        <v>42715</v>
      </c>
      <c r="AN12" s="78">
        <f>VLOOKUP(年度マスタ!$K$4&amp;"_"&amp;$AG12,データシート1!$A:$BT,MATCH("ab_"&amp;AN$2,データシート1!$A$1:$BT$1,0),0)</f>
        <v>16294</v>
      </c>
      <c r="AO12" s="78">
        <f>VLOOKUP(年度マスタ!$K$4&amp;"_"&amp;$AG12,データシート1!$A:$BT,MATCH("ab_"&amp;AO$2,データシート1!$A$1:$BT$1,0),0)</f>
        <v>67551</v>
      </c>
      <c r="AP12" s="78">
        <f>VLOOKUP(年度マスタ!$K$4&amp;"_"&amp;$AG12,データシート1!$A:$BT,MATCH("ab_"&amp;AP$2,データシート1!$A$1:$BT$1,0),0)</f>
        <v>0</v>
      </c>
      <c r="AQ12" s="954">
        <f>VLOOKUP(年度マスタ!$K$4&amp;"_"&amp;$AG12,データシート1!$A:$BT,MATCH("ab_"&amp;AQ$2,データシート1!$A$1:$BT$1,0),0)</f>
        <v>3.6100380245300001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2251.7375999999999</v>
      </c>
      <c r="AI13" s="78">
        <f>VLOOKUP(年度マスタ!$K$4&amp;"_"&amp;$AG13,データシート1!$A:$BT,MATCH("ab_"&amp;AI$2,データシート1!$A$1:$BT$1,0),0)</f>
        <v>1857</v>
      </c>
      <c r="AJ13" s="78">
        <f>VLOOKUP(年度マスタ!$K$4&amp;"_"&amp;$AG13,データシート1!$A:$BT,MATCH("ab_"&amp;AJ$2,データシート1!$A$1:$BT$1,0),0)</f>
        <v>288</v>
      </c>
      <c r="AK13" s="78">
        <f>VLOOKUP(年度マスタ!$K$4&amp;"_"&amp;$AG13,データシート1!$A:$BT,MATCH("ab_"&amp;AK$2,データシート1!$A$1:$BT$1,0),0)</f>
        <v>18613</v>
      </c>
      <c r="AL13" s="78">
        <f>VLOOKUP(年度マスタ!$K$4&amp;"_"&amp;$AG13,データシート1!$A:$BT,MATCH("ab_"&amp;AL$2,データシート1!$A$1:$BT$1,0),0)</f>
        <v>25362</v>
      </c>
      <c r="AM13" s="78">
        <f>VLOOKUP(年度マスタ!$K$4&amp;"_"&amp;$AG13,データシート1!$A:$BT,MATCH("ab_"&amp;AM$2,データシート1!$A$1:$BT$1,0),0)</f>
        <v>42913</v>
      </c>
      <c r="AN13" s="78">
        <f>VLOOKUP(年度マスタ!$K$4&amp;"_"&amp;$AG13,データシート1!$A:$BT,MATCH("ab_"&amp;AN$2,データシート1!$A$1:$BT$1,0),0)</f>
        <v>16156</v>
      </c>
      <c r="AO13" s="78">
        <f>VLOOKUP(年度マスタ!$K$4&amp;"_"&amp;$AG13,データシート1!$A:$BT,MATCH("ab_"&amp;AO$2,データシート1!$A$1:$BT$1,0),0)</f>
        <v>66858</v>
      </c>
      <c r="AP13" s="78">
        <f>VLOOKUP(年度マスタ!$K$4&amp;"_"&amp;$AG13,データシート1!$A:$BT,MATCH("ab_"&amp;AP$2,データシート1!$A$1:$BT$1,0),0)</f>
        <v>0</v>
      </c>
      <c r="AQ13" s="954">
        <f>VLOOKUP(年度マスタ!$K$4&amp;"_"&amp;$AG13,データシート1!$A:$BT,MATCH("ab_"&amp;AQ$2,データシート1!$A$1:$BT$1,0),0)</f>
        <v>7.2088256486350009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2184.3804</v>
      </c>
      <c r="AI14" s="78">
        <f>VLOOKUP(年度マスタ!$K$4&amp;"_"&amp;$AG14,データシート1!$A:$BT,MATCH("ab_"&amp;AI$2,データシート1!$A$1:$BT$1,0),0)</f>
        <v>1857</v>
      </c>
      <c r="AJ14" s="78">
        <f>VLOOKUP(年度マスタ!$K$4&amp;"_"&amp;$AG14,データシート1!$A:$BT,MATCH("ab_"&amp;AJ$2,データシート1!$A$1:$BT$1,0),0)</f>
        <v>288</v>
      </c>
      <c r="AK14" s="78">
        <f>VLOOKUP(年度マスタ!$K$4&amp;"_"&amp;$AG14,データシート1!$A:$BT,MATCH("ab_"&amp;AK$2,データシート1!$A$1:$BT$1,0),0)</f>
        <v>18613</v>
      </c>
      <c r="AL14" s="78">
        <f>VLOOKUP(年度マスタ!$K$4&amp;"_"&amp;$AG14,データシート1!$A:$BT,MATCH("ab_"&amp;AL$2,データシート1!$A$1:$BT$1,0),0)</f>
        <v>25453</v>
      </c>
      <c r="AM14" s="78">
        <f>VLOOKUP(年度マスタ!$K$4&amp;"_"&amp;$AG14,データシート1!$A:$BT,MATCH("ab_"&amp;AM$2,データシート1!$A$1:$BT$1,0),0)</f>
        <v>43066</v>
      </c>
      <c r="AN14" s="78">
        <f>VLOOKUP(年度マスタ!$K$4&amp;"_"&amp;$AG14,データシート1!$A:$BT,MATCH("ab_"&amp;AN$2,データシート1!$A$1:$BT$1,0),0)</f>
        <v>16199</v>
      </c>
      <c r="AO14" s="78">
        <f>VLOOKUP(年度マスタ!$K$4&amp;"_"&amp;$AG14,データシート1!$A:$BT,MATCH("ab_"&amp;AO$2,データシート1!$A$1:$BT$1,0),0)</f>
        <v>66108</v>
      </c>
      <c r="AP14" s="78">
        <f>VLOOKUP(年度マスタ!$K$4&amp;"_"&amp;$AG14,データシート1!$A:$BT,MATCH("ab_"&amp;AP$2,データシート1!$A$1:$BT$1,0),0)</f>
        <v>0</v>
      </c>
      <c r="AQ14" s="954">
        <f>VLOOKUP(年度マスタ!$K$4&amp;"_"&amp;$AG14,データシート1!$A:$BT,MATCH("ab_"&amp;AQ$2,データシート1!$A$1:$BT$1,0),0)</f>
        <v>5.4052428157200003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2317.4492</v>
      </c>
      <c r="AI15" s="78">
        <f>VLOOKUP(年度マスタ!$K$4&amp;"_"&amp;$AG15,データシート1!$A:$BT,MATCH("ab_"&amp;AI$2,データシート1!$A$1:$BT$1,0),0)</f>
        <v>1857</v>
      </c>
      <c r="AJ15" s="78">
        <f>VLOOKUP(年度マスタ!$K$4&amp;"_"&amp;$AG15,データシート1!$A:$BT,MATCH("ab_"&amp;AJ$2,データシート1!$A$1:$BT$1,0),0)</f>
        <v>288</v>
      </c>
      <c r="AK15" s="78">
        <f>VLOOKUP(年度マスタ!$K$4&amp;"_"&amp;$AG15,データシート1!$A:$BT,MATCH("ab_"&amp;AK$2,データシート1!$A$1:$BT$1,0),0)</f>
        <v>18613</v>
      </c>
      <c r="AL15" s="78">
        <f>VLOOKUP(年度マスタ!$K$4&amp;"_"&amp;$AG15,データシート1!$A:$BT,MATCH("ab_"&amp;AL$2,データシート1!$A$1:$BT$1,0),0)</f>
        <v>25661</v>
      </c>
      <c r="AM15" s="78">
        <f>VLOOKUP(年度マスタ!$K$4&amp;"_"&amp;$AG15,データシート1!$A:$BT,MATCH("ab_"&amp;AM$2,データシート1!$A$1:$BT$1,0),0)</f>
        <v>43028</v>
      </c>
      <c r="AN15" s="78">
        <f>VLOOKUP(年度マスタ!$K$4&amp;"_"&amp;$AG15,データシート1!$A:$BT,MATCH("ab_"&amp;AN$2,データシート1!$A$1:$BT$1,0),0)</f>
        <v>16115</v>
      </c>
      <c r="AO15" s="78">
        <f>VLOOKUP(年度マスタ!$K$4&amp;"_"&amp;$AG15,データシート1!$A:$BT,MATCH("ab_"&amp;AO$2,データシート1!$A$1:$BT$1,0),0)</f>
        <v>65448</v>
      </c>
      <c r="AP15" s="78">
        <f>VLOOKUP(年度マスタ!$K$4&amp;"_"&amp;$AG15,データシート1!$A:$BT,MATCH("ab_"&amp;AP$2,データシート1!$A$1:$BT$1,0),0)</f>
        <v>0</v>
      </c>
      <c r="AQ15" s="954">
        <f>VLOOKUP(年度マスタ!$K$4&amp;"_"&amp;$AG15,データシート1!$A:$BT,MATCH("ab_"&amp;AQ$2,データシート1!$A$1:$BT$1,0),0)</f>
        <v>6.7828583350000002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2362.6194999999998</v>
      </c>
      <c r="AI16" s="78">
        <f>VLOOKUP(年度マスタ!$K$4&amp;"_"&amp;$AG16,データシート1!$A:$BT,MATCH("ab_"&amp;AI$2,データシート1!$A$1:$BT$1,0),0)</f>
        <v>1857</v>
      </c>
      <c r="AJ16" s="78">
        <f>VLOOKUP(年度マスタ!$K$4&amp;"_"&amp;$AG16,データシート1!$A:$BT,MATCH("ab_"&amp;AJ$2,データシート1!$A$1:$BT$1,0),0)</f>
        <v>288</v>
      </c>
      <c r="AK16" s="78">
        <f>VLOOKUP(年度マスタ!$K$4&amp;"_"&amp;$AG16,データシート1!$A:$BT,MATCH("ab_"&amp;AK$2,データシート1!$A$1:$BT$1,0),0)</f>
        <v>18613</v>
      </c>
      <c r="AL16" s="78">
        <f>VLOOKUP(年度マスタ!$K$4&amp;"_"&amp;$AG16,データシート1!$A:$BT,MATCH("ab_"&amp;AL$2,データシート1!$A$1:$BT$1,0),0)</f>
        <v>25793</v>
      </c>
      <c r="AM16" s="78">
        <f>VLOOKUP(年度マスタ!$K$4&amp;"_"&amp;$AG16,データシート1!$A:$BT,MATCH("ab_"&amp;AM$2,データシート1!$A$1:$BT$1,0),0)</f>
        <v>42968</v>
      </c>
      <c r="AN16" s="78">
        <f>VLOOKUP(年度マスタ!$K$4&amp;"_"&amp;$AG16,データシート1!$A:$BT,MATCH("ab_"&amp;AN$2,データシート1!$A$1:$BT$1,0),0)</f>
        <v>16028</v>
      </c>
      <c r="AO16" s="78">
        <f>VLOOKUP(年度マスタ!$K$4&amp;"_"&amp;$AG16,データシート1!$A:$BT,MATCH("ab_"&amp;AO$2,データシート1!$A$1:$BT$1,0),0)</f>
        <v>64691</v>
      </c>
      <c r="AP16" s="78">
        <f>VLOOKUP(年度マスタ!$K$4&amp;"_"&amp;$AG16,データシート1!$A:$BT,MATCH("ab_"&amp;AP$2,データシート1!$A$1:$BT$1,0),0)</f>
        <v>0</v>
      </c>
      <c r="AQ16" s="954">
        <f>VLOOKUP(年度マスタ!$K$4&amp;"_"&amp;$AG16,データシート1!$A:$BT,MATCH("ab_"&amp;AQ$2,データシート1!$A$1:$BT$1,0),0)</f>
        <v>9.1216716511999998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2470.2512999999999</v>
      </c>
      <c r="AI17" s="151">
        <f>VLOOKUP(年度マスタ!$K$4&amp;"_"&amp;$AG17,データシート1!$A:$BT,MATCH("ab_"&amp;AI$2,データシート1!$A$1:$BT$1,0),0)</f>
        <v>1857</v>
      </c>
      <c r="AJ17" s="151">
        <f>VLOOKUP(年度マスタ!$K$4&amp;"_"&amp;$AG17,データシート1!$A:$BT,MATCH("ab_"&amp;AJ$2,データシート1!$A$1:$BT$1,0),0)</f>
        <v>288</v>
      </c>
      <c r="AK17" s="151">
        <f>VLOOKUP(年度マスタ!$K$4&amp;"_"&amp;$AG17,データシート1!$A:$BT,MATCH("ab_"&amp;AK$2,データシート1!$A$1:$BT$1,0),0)</f>
        <v>18613</v>
      </c>
      <c r="AL17" s="151">
        <f>VLOOKUP(年度マスタ!$K$4&amp;"_"&amp;$AG17,データシート1!$A:$BT,MATCH("ab_"&amp;AL$2,データシート1!$A$1:$BT$1,0),0)</f>
        <v>25920</v>
      </c>
      <c r="AM17" s="151">
        <f>VLOOKUP(年度マスタ!$K$4&amp;"_"&amp;$AG17,データシート1!$A:$BT,MATCH("ab_"&amp;AM$2,データシート1!$A$1:$BT$1,0),0)</f>
        <v>43041</v>
      </c>
      <c r="AN17" s="151">
        <f>VLOOKUP(年度マスタ!$K$4&amp;"_"&amp;$AG17,データシート1!$A:$BT,MATCH("ab_"&amp;AN$2,データシート1!$A$1:$BT$1,0),0)</f>
        <v>15715</v>
      </c>
      <c r="AO17" s="151">
        <f>VLOOKUP(年度マスタ!$K$4&amp;"_"&amp;$AG17,データシート1!$A:$BT,MATCH("ab_"&amp;AO$2,データシート1!$A$1:$BT$1,0),0)</f>
        <v>63941</v>
      </c>
      <c r="AP17" s="151">
        <f>VLOOKUP(年度マスタ!$K$4&amp;"_"&amp;$AG17,データシート1!$A:$BT,MATCH("ab_"&amp;AP$2,データシート1!$A$1:$BT$1,0),0)</f>
        <v>0</v>
      </c>
      <c r="AQ17" s="955">
        <f>VLOOKUP(年度マスタ!$K$4&amp;"_"&amp;$AG17,データシート1!$A:$BT,MATCH("ab_"&amp;AQ$2,データシート1!$A$1:$BT$1,0),0)</f>
        <v>7.1031498612799986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2117.3919999999998</v>
      </c>
      <c r="AI18" s="78">
        <f>VLOOKUP(年度マスタ!$K$4&amp;"_"&amp;$AG18,データシート1!$A:$BT,MATCH("ab_"&amp;AI$2,データシート1!$A$1:$BT$1,0),0)</f>
        <v>1875</v>
      </c>
      <c r="AJ18" s="78">
        <f>VLOOKUP(年度マスタ!$K$4&amp;"_"&amp;$AG18,データシート1!$A:$BT,MATCH("ab_"&amp;AJ$2,データシート1!$A$1:$BT$1,0),0)</f>
        <v>479</v>
      </c>
      <c r="AK18" s="78">
        <f>VLOOKUP(年度マスタ!$K$4&amp;"_"&amp;$AG18,データシート1!$A:$BT,MATCH("ab_"&amp;AK$2,データシート1!$A$1:$BT$1,0),0)</f>
        <v>17509</v>
      </c>
      <c r="AL18" s="78">
        <f>VLOOKUP(年度マスタ!$K$4&amp;"_"&amp;$AG18,データシート1!$A:$BT,MATCH("ab_"&amp;AL$2,データシート1!$A$1:$BT$1,0),0)</f>
        <v>25983</v>
      </c>
      <c r="AM18" s="78">
        <f>VLOOKUP(年度マスタ!$K$4&amp;"_"&amp;$AG18,データシート1!$A:$BT,MATCH("ab_"&amp;AM$2,データシート1!$A$1:$BT$1,0),0)</f>
        <v>42867</v>
      </c>
      <c r="AN18" s="78">
        <f>VLOOKUP(年度マスタ!$K$4&amp;"_"&amp;$AG18,データシート1!$A:$BT,MATCH("ab_"&amp;AN$2,データシート1!$A$1:$BT$1,0),0)</f>
        <v>15732</v>
      </c>
      <c r="AO18" s="78">
        <f>VLOOKUP(年度マスタ!$K$4&amp;"_"&amp;$AG18,データシート1!$A:$BT,MATCH("ab_"&amp;AO$2,データシート1!$A$1:$BT$1,0),0)</f>
        <v>63235</v>
      </c>
      <c r="AP18" s="78">
        <f>VLOOKUP(年度マスタ!$K$4&amp;"_"&amp;$AG18,データシート1!$A:$BT,MATCH("ab_"&amp;AP$2,データシート1!$A$1:$BT$1,0),0)</f>
        <v>0</v>
      </c>
      <c r="AQ18" s="954">
        <f>VLOOKUP(年度マスタ!$K$4&amp;"_"&amp;$AG18,データシート1!$A:$BT,MATCH("ab_"&amp;AQ$2,データシート1!$A$1:$BT$1,0),0)</f>
        <v>7.1343095641999996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2444.7683999999999</v>
      </c>
      <c r="AI19" s="78">
        <f>VLOOKUP(年度マスタ!$K$4&amp;"_"&amp;$AG19,データシート1!$A:$BT,MATCH("ab_"&amp;AI$2,データシート1!$A$1:$BT$1,0),0)</f>
        <v>1875</v>
      </c>
      <c r="AJ19" s="78">
        <f>VLOOKUP(年度マスタ!$K$4&amp;"_"&amp;$AG19,データシート1!$A:$BT,MATCH("ab_"&amp;AJ$2,データシート1!$A$1:$BT$1,0),0)</f>
        <v>479</v>
      </c>
      <c r="AK19" s="78">
        <f>VLOOKUP(年度マスタ!$K$4&amp;"_"&amp;$AG19,データシート1!$A:$BT,MATCH("ab_"&amp;AK$2,データシート1!$A$1:$BT$1,0),0)</f>
        <v>17509</v>
      </c>
      <c r="AL19" s="78">
        <f>VLOOKUP(年度マスタ!$K$4&amp;"_"&amp;$AG19,データシート1!$A:$BT,MATCH("ab_"&amp;AL$2,データシート1!$A$1:$BT$1,0),0)</f>
        <v>26018</v>
      </c>
      <c r="AM19" s="78">
        <f>VLOOKUP(年度マスタ!$K$4&amp;"_"&amp;$AG19,データシート1!$A:$BT,MATCH("ab_"&amp;AM$2,データシート1!$A$1:$BT$1,0),0)</f>
        <v>42608</v>
      </c>
      <c r="AN19" s="78">
        <f>VLOOKUP(年度マスタ!$K$4&amp;"_"&amp;$AG19,データシート1!$A:$BT,MATCH("ab_"&amp;AN$2,データシート1!$A$1:$BT$1,0),0)</f>
        <v>15692</v>
      </c>
      <c r="AO19" s="78">
        <f>VLOOKUP(年度マスタ!$K$4&amp;"_"&amp;$AG19,データシート1!$A:$BT,MATCH("ab_"&amp;AO$2,データシート1!$A$1:$BT$1,0),0)</f>
        <v>62411</v>
      </c>
      <c r="AP19" s="78">
        <f>VLOOKUP(年度マスタ!$K$4&amp;"_"&amp;$AG19,データシート1!$A:$BT,MATCH("ab_"&amp;AP$2,データシート1!$A$1:$BT$1,0),0)</f>
        <v>0</v>
      </c>
      <c r="AQ19" s="954">
        <f>VLOOKUP(年度マスタ!$K$4&amp;"_"&amp;$AG19,データシート1!$A:$BT,MATCH("ab_"&amp;AQ$2,データシート1!$A$1:$BT$1,0),0)</f>
        <v>7.1304393798399994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2499.0347000000002</v>
      </c>
      <c r="AI20" s="78">
        <f>VLOOKUP(年度マスタ!$K$4&amp;"_"&amp;$AG20,データシート1!$A:$BT,MATCH("ab_"&amp;AI$2,データシート1!$A$1:$BT$1,0),0)</f>
        <v>1875</v>
      </c>
      <c r="AJ20" s="78">
        <f>VLOOKUP(年度マスタ!$K$4&amp;"_"&amp;$AG20,データシート1!$A:$BT,MATCH("ab_"&amp;AJ$2,データシート1!$A$1:$BT$1,0),0)</f>
        <v>479</v>
      </c>
      <c r="AK20" s="78">
        <f>VLOOKUP(年度マスタ!$K$4&amp;"_"&amp;$AG20,データシート1!$A:$BT,MATCH("ab_"&amp;AK$2,データシート1!$A$1:$BT$1,0),0)</f>
        <v>17509</v>
      </c>
      <c r="AL20" s="78">
        <f>VLOOKUP(年度マスタ!$K$4&amp;"_"&amp;$AG20,データシート1!$A:$BT,MATCH("ab_"&amp;AL$2,データシート1!$A$1:$BT$1,0),0)</f>
        <v>26240</v>
      </c>
      <c r="AM20" s="78">
        <f>VLOOKUP(年度マスタ!$K$4&amp;"_"&amp;$AG20,データシート1!$A:$BT,MATCH("ab_"&amp;AM$2,データシート1!$A$1:$BT$1,0),0)</f>
        <v>42400</v>
      </c>
      <c r="AN20" s="78">
        <f>VLOOKUP(年度マスタ!$K$4&amp;"_"&amp;$AG20,データシート1!$A:$BT,MATCH("ab_"&amp;AN$2,データシート1!$A$1:$BT$1,0),0)</f>
        <v>15659</v>
      </c>
      <c r="AO20" s="78">
        <f>VLOOKUP(年度マスタ!$K$4&amp;"_"&amp;$AG20,データシート1!$A:$BT,MATCH("ab_"&amp;AO$2,データシート1!$A$1:$BT$1,0),0)</f>
        <v>61717</v>
      </c>
      <c r="AP20" s="78">
        <f>VLOOKUP(年度マスタ!$K$4&amp;"_"&amp;$AG20,データシート1!$A:$BT,MATCH("ab_"&amp;AP$2,データシート1!$A$1:$BT$1,0),0)</f>
        <v>0</v>
      </c>
      <c r="AQ20" s="954">
        <f>VLOOKUP(年度マスタ!$K$4&amp;"_"&amp;$AG20,データシート1!$A:$BT,MATCH("ab_"&amp;AQ$2,データシート1!$A$1:$BT$1,0),0)</f>
        <v>5.1432857624399997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丹波市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92.04</v>
      </c>
      <c r="BE13" s="70" t="str">
        <f>年度マスタ!K4</f>
        <v>28223</v>
      </c>
      <c r="BF13" s="70" t="str">
        <f>年度マスタ!K4</f>
        <v>28223</v>
      </c>
      <c r="BG13" s="70" t="str">
        <f>年度マスタ!K4</f>
        <v>28223</v>
      </c>
      <c r="BH13" s="278" t="s">
        <v>195</v>
      </c>
      <c r="BI13" s="278" t="s">
        <v>195</v>
      </c>
      <c r="BJ13" s="278" t="s">
        <v>195</v>
      </c>
      <c r="BK13" s="278" t="str">
        <f>年度マスタ!K4</f>
        <v>28223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92.04</v>
      </c>
      <c r="AY14" s="70"/>
      <c r="BE14" s="70" t="str">
        <f>AP2</f>
        <v>丹波市</v>
      </c>
      <c r="BF14" s="70" t="str">
        <f>AP2</f>
        <v>丹波市</v>
      </c>
      <c r="BG14" s="70" t="str">
        <f>AP2</f>
        <v>丹波市</v>
      </c>
      <c r="BH14" s="70" t="s">
        <v>205</v>
      </c>
      <c r="BI14" s="70" t="s">
        <v>205</v>
      </c>
      <c r="BJ14" s="70" t="s">
        <v>205</v>
      </c>
      <c r="BK14" s="70" t="str">
        <f>AP2</f>
        <v>丹波市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14：パルプ・紙・紙加工品製造業(N=2)</v>
      </c>
      <c r="BE16" s="845">
        <f>VLOOKUP(BE$13&amp;"_"&amp;$AV$8,データシート2!$A:$SI,MATCH($AV$5&amp;"_"&amp;$BA16&amp;$AV$6,データシート2!$A$1:$SI$1,0),0)</f>
        <v>2</v>
      </c>
      <c r="BF16" s="952">
        <f>VLOOKUP(BF$13&amp;"_"&amp;$AW$8,データシート2!$A:$SI,MATCH($AW$5&amp;"_"&amp;$BA16&amp;$AW$6,データシート2!$A$1:$SI$1,0),0)</f>
        <v>56.343000000000004</v>
      </c>
      <c r="BG16" s="952">
        <f>BF16/BE16</f>
        <v>28.171500000000002</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0.47504340053521743</v>
      </c>
    </row>
    <row r="17" spans="2:63" ht="15.95" customHeight="1">
      <c r="B17" s="272"/>
      <c r="D17" s="13"/>
      <c r="E17" s="166"/>
      <c r="F17" s="166"/>
      <c r="G17" s="13"/>
      <c r="O17" s="280"/>
      <c r="P17" s="280"/>
      <c r="Z17" s="273"/>
      <c r="AB17" s="272"/>
      <c r="AQ17" s="273"/>
      <c r="AV17" s="276"/>
      <c r="AW17" s="277" t="s">
        <v>113</v>
      </c>
      <c r="AX17" s="165">
        <f>P26</f>
        <v>9.9990000000000006</v>
      </c>
      <c r="AY17" s="165">
        <f>AX17</f>
        <v>9.9990000000000006</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8.5589999999999993</v>
      </c>
      <c r="BG17" s="952">
        <f t="shared" ref="BG17:BG39" si="2">BF17/BE17</f>
        <v>4.2794999999999996</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7.3973244213171419E-2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136.78299999999999</v>
      </c>
      <c r="G21" s="877">
        <f t="shared" ref="G21:O21" si="5">SUM(G22,G26,G27,G28)</f>
        <v>132.48099999999999</v>
      </c>
      <c r="H21" s="877">
        <f t="shared" si="5"/>
        <v>112.568</v>
      </c>
      <c r="I21" s="877">
        <f t="shared" si="5"/>
        <v>123.64</v>
      </c>
      <c r="J21" s="877">
        <f t="shared" si="5"/>
        <v>132.47200000000001</v>
      </c>
      <c r="K21" s="877">
        <f t="shared" si="5"/>
        <v>134.78</v>
      </c>
      <c r="L21" s="877">
        <f t="shared" si="5"/>
        <v>120.259</v>
      </c>
      <c r="M21" s="877">
        <f t="shared" si="5"/>
        <v>101.497</v>
      </c>
      <c r="N21" s="877">
        <f t="shared" si="5"/>
        <v>95.869</v>
      </c>
      <c r="O21" s="877">
        <f t="shared" si="5"/>
        <v>92.882999999999996</v>
      </c>
      <c r="P21" s="878">
        <f>SUM(P22,P26,P27,P28)</f>
        <v>102.039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136.78299999999999</v>
      </c>
      <c r="G22" s="879">
        <f t="shared" ref="G22:P22" si="6">SUM(G23:G25)</f>
        <v>132.48099999999999</v>
      </c>
      <c r="H22" s="879">
        <f t="shared" si="6"/>
        <v>112.568</v>
      </c>
      <c r="I22" s="879">
        <f t="shared" si="6"/>
        <v>123.64</v>
      </c>
      <c r="J22" s="879">
        <f t="shared" si="6"/>
        <v>132.47200000000001</v>
      </c>
      <c r="K22" s="879">
        <f t="shared" si="6"/>
        <v>134.78</v>
      </c>
      <c r="L22" s="879">
        <f t="shared" si="6"/>
        <v>120.259</v>
      </c>
      <c r="M22" s="879">
        <f t="shared" si="6"/>
        <v>101.497</v>
      </c>
      <c r="N22" s="879">
        <f t="shared" si="6"/>
        <v>95.869</v>
      </c>
      <c r="O22" s="879">
        <f t="shared" si="6"/>
        <v>89.533000000000001</v>
      </c>
      <c r="P22" s="880">
        <f t="shared" si="6"/>
        <v>92.04</v>
      </c>
      <c r="Z22" s="273"/>
      <c r="AB22" s="272"/>
      <c r="AC22" s="521" t="s">
        <v>286</v>
      </c>
      <c r="AP22" s="16" t="s">
        <v>287</v>
      </c>
      <c r="AQ22" s="273"/>
      <c r="AV22" s="70" t="str">
        <f>AW22</f>
        <v>エネルギー起源CO2</v>
      </c>
      <c r="AW22" s="70" t="str">
        <f>D56</f>
        <v>エネルギー起源CO2</v>
      </c>
      <c r="AX22" s="165">
        <f>P56</f>
        <v>56.701999999999998</v>
      </c>
      <c r="AY22" s="165">
        <f>AX22</f>
        <v>56.701999999999998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136.78299999999999</v>
      </c>
      <c r="G23" s="881">
        <f>IFERROR(VLOOKUP(年度マスタ!$K$4&amp;"_"&amp;G$20,データシート1!$A:$BU,MATCH("ba_"&amp;$E23,データシート1!$A$1:$BU$1,0),0),0)</f>
        <v>132.48099999999999</v>
      </c>
      <c r="H23" s="881">
        <f>IFERROR(VLOOKUP(年度マスタ!$K$4&amp;"_"&amp;H$20,データシート1!$A:$BU,MATCH("ba_"&amp;$E23,データシート1!$A$1:$BU$1,0),0),0)</f>
        <v>112.568</v>
      </c>
      <c r="I23" s="881">
        <f>IFERROR(VLOOKUP(年度マスタ!$K$4&amp;"_"&amp;I$20,データシート1!$A:$BU,MATCH("ba_"&amp;$E23,データシート1!$A$1:$BU$1,0),0),0)</f>
        <v>123.64</v>
      </c>
      <c r="J23" s="881">
        <f>IFERROR(VLOOKUP(年度マスタ!$K$4&amp;"_"&amp;J$20,データシート1!$A:$BU,MATCH("ba_"&amp;$E23,データシート1!$A$1:$BU$1,0),0),0)</f>
        <v>132.47200000000001</v>
      </c>
      <c r="K23" s="881">
        <f>IFERROR(VLOOKUP(年度マスタ!$K$4&amp;"_"&amp;K$20,データシート1!$A:$BU,MATCH("ba_"&amp;$E23,データシート1!$A$1:$BU$1,0),0),0)</f>
        <v>134.78</v>
      </c>
      <c r="L23" s="881">
        <f>IFERROR(VLOOKUP(年度マスタ!$K$4&amp;"_"&amp;L$20,データシート1!$A:$BU,MATCH("ba_"&amp;$E23,データシート1!$A$1:$BU$1,0),0),0)</f>
        <v>120.259</v>
      </c>
      <c r="M23" s="881">
        <f>IFERROR(VLOOKUP(年度マスタ!$K$4&amp;"_"&amp;M$20,データシート1!$A:$BU,MATCH("ba_"&amp;$E23,データシート1!$A$1:$BU$1,0),0),0)</f>
        <v>101.497</v>
      </c>
      <c r="N23" s="881">
        <f>IFERROR(VLOOKUP(年度マスタ!$K$4&amp;"_"&amp;N$20,データシート1!$A:$BU,MATCH("ba_"&amp;$E23,データシート1!$A$1:$BU$1,0),0),0)</f>
        <v>95.869</v>
      </c>
      <c r="O23" s="881">
        <f>IFERROR(VLOOKUP(年度マスタ!$K$4&amp;"_"&amp;O$20,データシート1!$A:$BU,MATCH("ba_"&amp;$E23,データシート1!$A$1:$BU$1,0),0),0)</f>
        <v>89.533000000000001</v>
      </c>
      <c r="P23" s="882">
        <f>IFERROR(VLOOKUP(年度マスタ!$K$4&amp;"_"&amp;P$20,データシート1!$A:$BU,MATCH("ba_"&amp;$E23,データシート1!$A$1:$BU$1,0),0),0)</f>
        <v>92.04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26.696999999999999</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564.32988077220523</v>
      </c>
      <c r="AG24" s="877">
        <f t="shared" ref="AG24:AP24" si="11">AG25+AG29</f>
        <v>598.15138667348606</v>
      </c>
      <c r="AH24" s="877">
        <f t="shared" si="11"/>
        <v>601.05464059502503</v>
      </c>
      <c r="AI24" s="877">
        <f t="shared" si="11"/>
        <v>601.1962467021591</v>
      </c>
      <c r="AJ24" s="877">
        <f t="shared" si="11"/>
        <v>586.44336202203647</v>
      </c>
      <c r="AK24" s="877">
        <f t="shared" si="11"/>
        <v>562.05324137345281</v>
      </c>
      <c r="AL24" s="877">
        <f t="shared" si="11"/>
        <v>546.34471273216593</v>
      </c>
      <c r="AM24" s="877">
        <f t="shared" si="11"/>
        <v>488.78484812899478</v>
      </c>
      <c r="AN24" s="877">
        <f t="shared" si="11"/>
        <v>485.99585314299361</v>
      </c>
      <c r="AO24" s="877">
        <f t="shared" si="11"/>
        <v>437.28287962583596</v>
      </c>
      <c r="AP24" s="878">
        <f t="shared" si="11"/>
        <v>465.00878474391578</v>
      </c>
      <c r="AQ24" s="273"/>
      <c r="AV24" s="70" t="str">
        <f>AW24</f>
        <v>廃棄物原燃料</v>
      </c>
      <c r="AW24" s="70" t="str">
        <f>E58</f>
        <v>廃棄物原燃料</v>
      </c>
      <c r="AX24" s="287">
        <f t="shared" ref="AX24:AX31" si="12">P58</f>
        <v>26.696999999999999</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478.70904916545561</v>
      </c>
      <c r="AG25" s="879">
        <f>①CO2排出量の現状把握!AA35</f>
        <v>507.13409978464517</v>
      </c>
      <c r="AH25" s="879">
        <f>①CO2排出量の現状把握!AB35</f>
        <v>512.08744589628088</v>
      </c>
      <c r="AI25" s="879">
        <f>①CO2排出量の現状把握!AC35</f>
        <v>503.13482706008369</v>
      </c>
      <c r="AJ25" s="879">
        <f>①CO2排出量の現状把握!AD35</f>
        <v>495.42513966513371</v>
      </c>
      <c r="AK25" s="879">
        <f>①CO2排出量の現状把握!AE35</f>
        <v>479.87488390246403</v>
      </c>
      <c r="AL25" s="879">
        <f>①CO2排出量の現状把握!AF35</f>
        <v>474.76866215139165</v>
      </c>
      <c r="AM25" s="879">
        <f>①CO2排出量の現状把握!AG35</f>
        <v>429.01695998909872</v>
      </c>
      <c r="AN25" s="879">
        <f>①CO2排出量の現状把握!AH35</f>
        <v>428.25425239274819</v>
      </c>
      <c r="AO25" s="879">
        <f>①CO2排出量の現状把握!AI35</f>
        <v>383.71410372554618</v>
      </c>
      <c r="AP25" s="880">
        <f>①CO2排出量の現状把握!AJ35</f>
        <v>414.44734637521003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3.35</v>
      </c>
      <c r="P26" s="880">
        <f>IFERROR(VLOOKUP(年度マスタ!$K$4&amp;"_"&amp;P$20,データシート1!$A:$BU,MATCH("ba_"&amp;$D26,データシート1!$A$1:$BU$1,0),0),0)</f>
        <v>9.9990000000000006</v>
      </c>
      <c r="Z26" s="273"/>
      <c r="AB26" s="272"/>
      <c r="AC26" s="522"/>
      <c r="AD26" s="410"/>
      <c r="AE26" s="409" t="s">
        <v>184</v>
      </c>
      <c r="AF26" s="881">
        <f>①CO2排出量の現状把握!Z36</f>
        <v>465.36444667056628</v>
      </c>
      <c r="AG26" s="881">
        <f>①CO2排出量の現状把握!AA36</f>
        <v>494.25505123332039</v>
      </c>
      <c r="AH26" s="881">
        <f>①CO2排出量の現状把握!AB36</f>
        <v>499.95972608716392</v>
      </c>
      <c r="AI26" s="881">
        <f>①CO2排出量の現状把握!AC36</f>
        <v>485.63853697744742</v>
      </c>
      <c r="AJ26" s="881">
        <f>①CO2排出量の現状把握!AD36</f>
        <v>475.81921332593907</v>
      </c>
      <c r="AK26" s="881">
        <f>①CO2排出量の現状把握!AE36</f>
        <v>460.67668785630667</v>
      </c>
      <c r="AL26" s="881">
        <f>①CO2排出量の現状把握!AF36</f>
        <v>458.63527425126256</v>
      </c>
      <c r="AM26" s="881">
        <f>①CO2排出量の現状把握!AG36</f>
        <v>414.57234549849659</v>
      </c>
      <c r="AN26" s="881">
        <f>①CO2排出量の現状把握!AH36</f>
        <v>413.93437176689145</v>
      </c>
      <c r="AO26" s="881">
        <f>①CO2排出量の現状把握!AI36</f>
        <v>365.5296653651788</v>
      </c>
      <c r="AP26" s="882">
        <f>①CO2排出量の現状把握!AJ36</f>
        <v>395.51739242304501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5.4570993971078243</v>
      </c>
      <c r="AG27" s="881">
        <f>①CO2排出量の現状把握!AA37</f>
        <v>5.1433898867360304</v>
      </c>
      <c r="AH27" s="881">
        <f>①CO2排出量の現状把握!AB37</f>
        <v>4.4012808514038264</v>
      </c>
      <c r="AI27" s="881">
        <f>①CO2排出量の現状把握!AC37</f>
        <v>4.2256775231330499</v>
      </c>
      <c r="AJ27" s="881">
        <f>①CO2排出量の現状把握!AD37</f>
        <v>4.0681703656119854</v>
      </c>
      <c r="AK27" s="881">
        <f>①CO2排出量の現状把握!AE37</f>
        <v>3.8687644484286183</v>
      </c>
      <c r="AL27" s="881">
        <f>①CO2排出量の現状把握!AF37</f>
        <v>3.8098829393467111</v>
      </c>
      <c r="AM27" s="881">
        <f>①CO2排出量の現状把握!AG37</f>
        <v>3.3212829405538944</v>
      </c>
      <c r="AN27" s="881">
        <f>①CO2排出量の現状把握!AH37</f>
        <v>3.0985938498641801</v>
      </c>
      <c r="AO27" s="881">
        <f>①CO2排出量の現状把握!AI37</f>
        <v>3.5352559796929204</v>
      </c>
      <c r="AP27" s="882">
        <f>①CO2排出量の現状把握!AJ37</f>
        <v>3.6104495544073867</v>
      </c>
      <c r="AQ27" s="273"/>
      <c r="AV27" s="70" t="str">
        <f t="shared" ref="AV27:AV31" si="14">AW27</f>
        <v>N2O</v>
      </c>
      <c r="AW27" s="70" t="str">
        <f t="shared" si="13"/>
        <v>N2O</v>
      </c>
      <c r="AX27" s="287">
        <f t="shared" si="12"/>
        <v>18.64</v>
      </c>
      <c r="AY27" s="287">
        <f t="shared" ref="AY27:AY31" si="15">AX27</f>
        <v>18.64</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4.6500000000000004</v>
      </c>
      <c r="BG27" s="952">
        <f t="shared" si="2"/>
        <v>4.6500000000000004</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0.53614079554742988</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7.8875030977815168</v>
      </c>
      <c r="AG28" s="881">
        <f>①CO2排出量の現状把握!AA38</f>
        <v>7.7356586645887564</v>
      </c>
      <c r="AH28" s="881">
        <f>①CO2排出量の現状把握!AB38</f>
        <v>7.7264389577131114</v>
      </c>
      <c r="AI28" s="881">
        <f>①CO2排出量の現状把握!AC38</f>
        <v>13.27061255950322</v>
      </c>
      <c r="AJ28" s="881">
        <f>①CO2排出量の現状把握!AD38</f>
        <v>15.53775597358266</v>
      </c>
      <c r="AK28" s="881">
        <f>①CO2排出量の現状把握!AE38</f>
        <v>15.3294315977287</v>
      </c>
      <c r="AL28" s="881">
        <f>①CO2排出量の現状把握!AF38</f>
        <v>12.323504960782358</v>
      </c>
      <c r="AM28" s="881">
        <f>①CO2排出量の現状把握!AG38</f>
        <v>11.123331550048265</v>
      </c>
      <c r="AN28" s="881">
        <f>①CO2排出量の現状把握!AH38</f>
        <v>11.22128677599256</v>
      </c>
      <c r="AO28" s="881">
        <f>①CO2排出量の現状把握!AI38</f>
        <v>14.649182380674484</v>
      </c>
      <c r="AP28" s="882">
        <f>①CO2排出量の現状把握!AJ38</f>
        <v>15.319504397757626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85.620831606749633</v>
      </c>
      <c r="AG29" s="883">
        <f>①CO2排出量の現状把握!AA39</f>
        <v>91.017286888840829</v>
      </c>
      <c r="AH29" s="883">
        <f>①CO2排出量の現状把握!AB39</f>
        <v>88.96719469874418</v>
      </c>
      <c r="AI29" s="883">
        <f>①CO2排出量の現状把握!AC39</f>
        <v>98.06141964207545</v>
      </c>
      <c r="AJ29" s="883">
        <f>①CO2排出量の現状把握!AD39</f>
        <v>91.018222356902726</v>
      </c>
      <c r="AK29" s="883">
        <f>①CO2排出量の現状把握!AE39</f>
        <v>82.1783574709888</v>
      </c>
      <c r="AL29" s="883">
        <f>①CO2排出量の現状把握!AF39</f>
        <v>71.576050580774293</v>
      </c>
      <c r="AM29" s="883">
        <f>①CO2排出量の現状把握!AG39</f>
        <v>59.767888139896073</v>
      </c>
      <c r="AN29" s="883">
        <f>①CO2排出量の現状把握!AH39</f>
        <v>57.741600750245425</v>
      </c>
      <c r="AO29" s="883">
        <f>①CO2排出量の現状把握!AI39</f>
        <v>53.568775900289793</v>
      </c>
      <c r="AP29" s="884">
        <f>①CO2排出量の現状把握!AJ39</f>
        <v>50.561438368705737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2.629</v>
      </c>
      <c r="BG30" s="952">
        <f t="shared" si="2"/>
        <v>2.629</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9.630425211859775E-2</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5.2</v>
      </c>
      <c r="BG31" s="952">
        <f t="shared" si="2"/>
        <v>5.2</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0.61408035765429991</v>
      </c>
    </row>
    <row r="32" spans="2:63" ht="15.95" customHeight="1" thickTop="1" thickBot="1">
      <c r="B32" s="285"/>
      <c r="Z32" s="273"/>
      <c r="AB32" s="272"/>
      <c r="AC32" s="1114" t="s">
        <v>290</v>
      </c>
      <c r="AD32" s="1114"/>
      <c r="AE32" s="1115"/>
      <c r="AF32" s="461">
        <f t="shared" ref="AF32:AP32" si="16">IFERROR(IF(SUM(F23:F26)/AF24&gt;1,1,SUM(F23:F26)/AF24),0)</f>
        <v>0.24238128204877596</v>
      </c>
      <c r="AG32" s="461">
        <f t="shared" si="16"/>
        <v>0.22148406398716189</v>
      </c>
      <c r="AH32" s="461">
        <f t="shared" si="16"/>
        <v>0.18728413757617984</v>
      </c>
      <c r="AI32" s="461">
        <f t="shared" si="16"/>
        <v>0.20565663987129473</v>
      </c>
      <c r="AJ32" s="461">
        <f t="shared" si="16"/>
        <v>0.22589052682468963</v>
      </c>
      <c r="AK32" s="461">
        <f t="shared" si="16"/>
        <v>0.23979934653636534</v>
      </c>
      <c r="AL32" s="461">
        <f t="shared" si="16"/>
        <v>0.22011561052473197</v>
      </c>
      <c r="AM32" s="461">
        <f t="shared" si="16"/>
        <v>0.20765169049023799</v>
      </c>
      <c r="AN32" s="461">
        <f t="shared" si="16"/>
        <v>0.19726300004414368</v>
      </c>
      <c r="AO32" s="461">
        <f t="shared" si="16"/>
        <v>0.21240941351162881</v>
      </c>
      <c r="AP32" s="461">
        <f t="shared" si="16"/>
        <v>0.2194345641366619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0.28573305693397044</v>
      </c>
      <c r="AG33" s="458">
        <f t="shared" ref="AG33:AP33" si="17">IFERROR(IF(G22/AG25&gt;1,1,G22/AG25),0)</f>
        <v>0.26123465185294803</v>
      </c>
      <c r="AH33" s="458">
        <f t="shared" si="17"/>
        <v>0.2198218310214145</v>
      </c>
      <c r="AI33" s="458">
        <f t="shared" si="17"/>
        <v>0.24573929958785198</v>
      </c>
      <c r="AJ33" s="458">
        <f t="shared" si="17"/>
        <v>0.26739054883153507</v>
      </c>
      <c r="AK33" s="458">
        <f t="shared" si="17"/>
        <v>0.28086487649433728</v>
      </c>
      <c r="AL33" s="458">
        <f t="shared" si="17"/>
        <v>0.25330020615735682</v>
      </c>
      <c r="AM33" s="458">
        <f t="shared" si="17"/>
        <v>0.23658039067401679</v>
      </c>
      <c r="AN33" s="458">
        <f>IFERROR(IF(N22/AN25&gt;1,1,N22/AN25),0)</f>
        <v>0.2238600071437922</v>
      </c>
      <c r="AO33" s="458">
        <f t="shared" si="17"/>
        <v>0.23333257529683876</v>
      </c>
      <c r="AP33" s="458">
        <f t="shared" si="17"/>
        <v>0.22207887396309636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0.29392662241090656</v>
      </c>
      <c r="AG34" s="459">
        <f t="shared" ref="AG34:AP36" si="18">IFERROR(IF(G23/AG26&gt;1,1,G23/AG26),0)</f>
        <v>0.26804177250069294</v>
      </c>
      <c r="AH34" s="459">
        <f t="shared" si="18"/>
        <v>0.22515413567606979</v>
      </c>
      <c r="AI34" s="459">
        <f t="shared" si="18"/>
        <v>0.25459264573507628</v>
      </c>
      <c r="AJ34" s="459">
        <f t="shared" si="18"/>
        <v>0.27840826156226667</v>
      </c>
      <c r="AK34" s="459">
        <f t="shared" si="18"/>
        <v>0.29256961238299151</v>
      </c>
      <c r="AL34" s="459">
        <f t="shared" si="18"/>
        <v>0.26221053362353525</v>
      </c>
      <c r="AM34" s="459">
        <f t="shared" si="18"/>
        <v>0.2448233730543613</v>
      </c>
      <c r="AN34" s="459">
        <f t="shared" si="18"/>
        <v>0.23160434730457455</v>
      </c>
      <c r="AO34" s="459">
        <f t="shared" si="18"/>
        <v>0.24494044802233203</v>
      </c>
      <c r="AP34" s="459">
        <f t="shared" si="18"/>
        <v>0.23270784487159571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4.3380000000000001</v>
      </c>
      <c r="BG36" s="952">
        <f t="shared" si="2"/>
        <v>4.3380000000000001</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0.35837930259188189</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6.2536429920211731E-2</v>
      </c>
      <c r="AP37" s="460">
        <f t="shared" si="21"/>
        <v>0.1977594056380472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2.9239999999999999</v>
      </c>
      <c r="BG38" s="952">
        <f t="shared" si="2"/>
        <v>2.9239999999999999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0.21245473465355683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7.3970000000000002</v>
      </c>
      <c r="BG39" s="952">
        <f t="shared" si="2"/>
        <v>7.3970000000000002</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0.84286444713891295</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2.794</v>
      </c>
      <c r="BG40" s="952">
        <f t="shared" ref="BG40:BG51" si="22">BF40/BE40</f>
        <v>2.794</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0.28270744538357356</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3.4359999999999999</v>
      </c>
      <c r="BG50" s="952">
        <f t="shared" si="22"/>
        <v>3.4359999999999999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0.61979813452713417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3.7690000000000001</v>
      </c>
      <c r="BG53" s="952">
        <f t="shared" ref="BG53:BG63" si="29">BF53/BE53</f>
        <v>3.7690000000000001</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0.81385307624628156</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136.78299999999999</v>
      </c>
      <c r="G55" s="885">
        <f t="shared" ref="G55:P55" si="32">SUM(G56,G57,G60,G61,G62,G63,G64,G65,)</f>
        <v>132.48099999999999</v>
      </c>
      <c r="H55" s="885">
        <f t="shared" si="32"/>
        <v>112.56800000000001</v>
      </c>
      <c r="I55" s="885">
        <f t="shared" si="32"/>
        <v>123.64</v>
      </c>
      <c r="J55" s="885">
        <f t="shared" si="32"/>
        <v>132.47200000000001</v>
      </c>
      <c r="K55" s="885">
        <f t="shared" si="32"/>
        <v>134.78</v>
      </c>
      <c r="L55" s="885">
        <f t="shared" si="32"/>
        <v>120.259</v>
      </c>
      <c r="M55" s="885">
        <f t="shared" si="32"/>
        <v>101.497</v>
      </c>
      <c r="N55" s="885">
        <f t="shared" si="32"/>
        <v>95.869000000000014</v>
      </c>
      <c r="O55" s="885">
        <f t="shared" si="32"/>
        <v>92.882999999999981</v>
      </c>
      <c r="P55" s="886">
        <f t="shared" si="32"/>
        <v>102.039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60.29</v>
      </c>
      <c r="G56" s="887">
        <f>IFERROR(VLOOKUP(年度マスタ!$K$4&amp;"_"&amp;G$54,データシート1!$A:$CE,MATCH("bc_"&amp;$C56,データシート1!$A$1:$CE$1,0),0),0)</f>
        <v>69.289000000000001</v>
      </c>
      <c r="H56" s="887">
        <f>IFERROR(VLOOKUP(年度マスタ!$K$4&amp;"_"&amp;H$54,データシート1!$A:$CE,MATCH("bc_"&amp;$C56,データシート1!$A$1:$CE$1,0),0),0)</f>
        <v>56.884</v>
      </c>
      <c r="I56" s="887">
        <f>IFERROR(VLOOKUP(年度マスタ!$K$4&amp;"_"&amp;I$54,データシート1!$A:$CE,MATCH("bc_"&amp;$C56,データシート1!$A$1:$CE$1,0),0),0)</f>
        <v>59.293999999999997</v>
      </c>
      <c r="J56" s="887">
        <f>IFERROR(VLOOKUP(年度マスタ!$K$4&amp;"_"&amp;J$54,データシート1!$A:$CE,MATCH("bc_"&amp;$C56,データシート1!$A$1:$CE$1,0),0),0)</f>
        <v>55.539000000000001</v>
      </c>
      <c r="K56" s="887">
        <f>IFERROR(VLOOKUP(年度マスタ!$K$4&amp;"_"&amp;K$54,データシート1!$A:$CE,MATCH("bc_"&amp;$C56,データシート1!$A$1:$CE$1,0),0),0)</f>
        <v>56.536999999999999</v>
      </c>
      <c r="L56" s="887">
        <f>IFERROR(VLOOKUP(年度マスタ!$K$4&amp;"_"&amp;L$54,データシート1!$A:$CE,MATCH("bc_"&amp;$C56,データシート1!$A$1:$CE$1,0),0),0)</f>
        <v>48.369</v>
      </c>
      <c r="M56" s="887">
        <f>IFERROR(VLOOKUP(年度マスタ!$K$4&amp;"_"&amp;M$54,データシート1!$A:$CE,MATCH("bc_"&amp;$C56,データシート1!$A$1:$CE$1,0),0),0)</f>
        <v>52.902000000000001</v>
      </c>
      <c r="N56" s="887">
        <f>IFERROR(VLOOKUP(年度マスタ!$K$4&amp;"_"&amp;N$54,データシート1!$A:$CE,MATCH("bc_"&amp;$C56,データシート1!$A$1:$CE$1,0),0),0)</f>
        <v>44.759</v>
      </c>
      <c r="O56" s="887">
        <f>IFERROR(VLOOKUP(年度マスタ!$K$4&amp;"_"&amp;O$54,データシート1!$A:$CE,MATCH("bc_"&amp;$C56,データシート1!$A$1:$CE$1,0),0),0)</f>
        <v>40.543999999999997</v>
      </c>
      <c r="P56" s="888">
        <f>IFERROR(VLOOKUP(年度マスタ!$K$4&amp;"_"&amp;P$54,データシート1!$A:$CE,MATCH("bc_"&amp;$C56,データシート1!$A$1:$CE$1,0),0),0)</f>
        <v>56.701999999999998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42.970999999999997</v>
      </c>
      <c r="G57" s="887">
        <f t="shared" ref="G57:J57" si="34">SUM(G58:G59)</f>
        <v>35.155000000000001</v>
      </c>
      <c r="H57" s="887">
        <f t="shared" si="34"/>
        <v>28.158999999999999</v>
      </c>
      <c r="I57" s="887">
        <f t="shared" si="34"/>
        <v>33.744</v>
      </c>
      <c r="J57" s="887">
        <f t="shared" si="34"/>
        <v>43.158000000000001</v>
      </c>
      <c r="K57" s="887">
        <f t="shared" ref="K57:O57" si="35">SUM(K58:K59)</f>
        <v>45.198</v>
      </c>
      <c r="L57" s="887">
        <f t="shared" si="35"/>
        <v>40.741</v>
      </c>
      <c r="M57" s="887">
        <f t="shared" si="35"/>
        <v>24.512</v>
      </c>
      <c r="N57" s="887">
        <f t="shared" si="35"/>
        <v>23.469000000000001</v>
      </c>
      <c r="O57" s="887">
        <f t="shared" si="35"/>
        <v>25.643999999999998</v>
      </c>
      <c r="P57" s="888">
        <f>SUM(P58:P59)</f>
        <v>26.696999999999999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42.970999999999997</v>
      </c>
      <c r="G58" s="889">
        <f>IFERROR(VLOOKUP(年度マスタ!$K$4&amp;"_"&amp;G$54,データシート1!$A:$CE,MATCH("bc_"&amp;$C58,データシート1!$A$1:$CE$1,0),0),0)</f>
        <v>35.155000000000001</v>
      </c>
      <c r="H58" s="889">
        <f>IFERROR(VLOOKUP(年度マスタ!$K$4&amp;"_"&amp;H$54,データシート1!$A:$CE,MATCH("bc_"&amp;$C58,データシート1!$A$1:$CE$1,0),0),0)</f>
        <v>28.158999999999999</v>
      </c>
      <c r="I58" s="889">
        <f>IFERROR(VLOOKUP(年度マスタ!$K$4&amp;"_"&amp;I$54,データシート1!$A:$CE,MATCH("bc_"&amp;$C58,データシート1!$A$1:$CE$1,0),0),0)</f>
        <v>33.744</v>
      </c>
      <c r="J58" s="889">
        <f>IFERROR(VLOOKUP(年度マスタ!$K$4&amp;"_"&amp;J$54,データシート1!$A:$CE,MATCH("bc_"&amp;$C58,データシート1!$A$1:$CE$1,0),0),0)</f>
        <v>43.158000000000001</v>
      </c>
      <c r="K58" s="889">
        <f>IFERROR(VLOOKUP(年度マスタ!$K$4&amp;"_"&amp;K$54,データシート1!$A:$CE,MATCH("bc_"&amp;$C58,データシート1!$A$1:$CE$1,0),0),0)</f>
        <v>45.198</v>
      </c>
      <c r="L58" s="889">
        <f>IFERROR(VLOOKUP(年度マスタ!$K$4&amp;"_"&amp;L$54,データシート1!$A:$CE,MATCH("bc_"&amp;$C58,データシート1!$A$1:$CE$1,0),0),0)</f>
        <v>40.741</v>
      </c>
      <c r="M58" s="889">
        <f>IFERROR(VLOOKUP(年度マスタ!$K$4&amp;"_"&amp;M$54,データシート1!$A:$CE,MATCH("bc_"&amp;$C58,データシート1!$A$1:$CE$1,0),0),0)</f>
        <v>24.512</v>
      </c>
      <c r="N58" s="889">
        <f>IFERROR(VLOOKUP(年度マスタ!$K$4&amp;"_"&amp;N$54,データシート1!$A:$CE,MATCH("bc_"&amp;$C58,データシート1!$A$1:$CE$1,0),0),0)</f>
        <v>23.469000000000001</v>
      </c>
      <c r="O58" s="889">
        <f>IFERROR(VLOOKUP(年度マスタ!$K$4&amp;"_"&amp;O$54,データシート1!$A:$CE,MATCH("bc_"&amp;$C58,データシート1!$A$1:$CE$1,0),0),0)</f>
        <v>25.643999999999998</v>
      </c>
      <c r="P58" s="890">
        <f>IFERROR(VLOOKUP(年度マスタ!$K$4&amp;"_"&amp;P$54,データシート1!$A:$CE,MATCH("bc_"&amp;$C58,データシート1!$A$1:$CE$1,0),0),0)</f>
        <v>26.696999999999999</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3.0329999999999999</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3.6819999999999999</v>
      </c>
      <c r="K60" s="887">
        <f>IFERROR(VLOOKUP(年度マスタ!$K$4&amp;"_"&amp;K$54,データシート1!$A:$CE,MATCH("bc_"&amp;$C60,データシート1!$A$1:$CE$1,0),0),0)</f>
        <v>3.0720000000000001</v>
      </c>
      <c r="L60" s="887">
        <f>IFERROR(VLOOKUP(年度マスタ!$K$4&amp;"_"&amp;L$54,データシート1!$A:$CE,MATCH("bc_"&amp;$C60,データシート1!$A$1:$CE$1,0),0),0)</f>
        <v>3.5249999999999999</v>
      </c>
      <c r="M60" s="887">
        <f>IFERROR(VLOOKUP(年度マスタ!$K$4&amp;"_"&amp;M$54,データシート1!$A:$CE,MATCH("bc_"&amp;$C60,データシート1!$A$1:$CE$1,0),0),0)</f>
        <v>3.1030000000000002</v>
      </c>
      <c r="N60" s="887">
        <f>IFERROR(VLOOKUP(年度マスタ!$K$4&amp;"_"&amp;N$54,データシート1!$A:$CE,MATCH("bc_"&amp;$C60,データシート1!$A$1:$CE$1,0),0),0)</f>
        <v>3.4140000000000001</v>
      </c>
      <c r="O60" s="887">
        <f>IFERROR(VLOOKUP(年度マスタ!$K$4&amp;"_"&amp;O$54,データシート1!$A:$CE,MATCH("bc_"&amp;$C60,データシート1!$A$1:$CE$1,0),0),0)</f>
        <v>3.2759999999999998</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33.521999999999998</v>
      </c>
      <c r="G61" s="887">
        <f>IFERROR(VLOOKUP(年度マスタ!$K$4&amp;"_"&amp;G$54,データシート1!$A:$CE,MATCH("bc_"&amp;$C61,データシート1!$A$1:$CE$1,0),0),0)</f>
        <v>25.004000000000001</v>
      </c>
      <c r="H61" s="887">
        <f>IFERROR(VLOOKUP(年度マスタ!$K$4&amp;"_"&amp;H$54,データシート1!$A:$CE,MATCH("bc_"&amp;$C61,データシート1!$A$1:$CE$1,0),0),0)</f>
        <v>27.524999999999999</v>
      </c>
      <c r="I61" s="887">
        <f>IFERROR(VLOOKUP(年度マスタ!$K$4&amp;"_"&amp;I$54,データシート1!$A:$CE,MATCH("bc_"&amp;$C61,データシート1!$A$1:$CE$1,0),0),0)</f>
        <v>30.602</v>
      </c>
      <c r="J61" s="887">
        <f>IFERROR(VLOOKUP(年度マスタ!$K$4&amp;"_"&amp;J$54,データシート1!$A:$CE,MATCH("bc_"&amp;$C61,データシート1!$A$1:$CE$1,0),0),0)</f>
        <v>30.093</v>
      </c>
      <c r="K61" s="887">
        <f>IFERROR(VLOOKUP(年度マスタ!$K$4&amp;"_"&amp;K$54,データシート1!$A:$CE,MATCH("bc_"&amp;$C61,データシート1!$A$1:$CE$1,0),0),0)</f>
        <v>29.972999999999999</v>
      </c>
      <c r="L61" s="887">
        <f>IFERROR(VLOOKUP(年度マスタ!$K$4&amp;"_"&amp;L$54,データシート1!$A:$CE,MATCH("bc_"&amp;$C61,データシート1!$A$1:$CE$1,0),0),0)</f>
        <v>27.623999999999999</v>
      </c>
      <c r="M61" s="887">
        <f>IFERROR(VLOOKUP(年度マスタ!$K$4&amp;"_"&amp;M$54,データシート1!$A:$CE,MATCH("bc_"&amp;$C61,データシート1!$A$1:$CE$1,0),0),0)</f>
        <v>20.98</v>
      </c>
      <c r="N61" s="887">
        <f>IFERROR(VLOOKUP(年度マスタ!$K$4&amp;"_"&amp;N$54,データシート1!$A:$CE,MATCH("bc_"&amp;$C61,データシート1!$A$1:$CE$1,0),0),0)</f>
        <v>24.227</v>
      </c>
      <c r="O61" s="887">
        <f>IFERROR(VLOOKUP(年度マスタ!$K$4&amp;"_"&amp;O$54,データシート1!$A:$CE,MATCH("bc_"&amp;$C61,データシート1!$A$1:$CE$1,0),0),0)</f>
        <v>23.419</v>
      </c>
      <c r="P61" s="888">
        <f>IFERROR(VLOOKUP(年度マスタ!$K$4&amp;"_"&amp;P$54,データシート1!$A:$CE,MATCH("bc_"&amp;$C61,データシート1!$A$1:$CE$1,0),0),0)</f>
        <v>18.64</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丹波市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6480.2</v>
      </c>
      <c r="K6" s="619">
        <f>VLOOKUP(年度マスタ!$K$4&amp;"_"&amp;K$5,データシート1!$A:$BT,MATCH("cb_"&amp;$G6,データシート1!$A$1:$BT$1,0),0)</f>
        <v>7096.2999999999993</v>
      </c>
      <c r="L6" s="619">
        <f>VLOOKUP(年度マスタ!$K$4&amp;"_"&amp;L$5,データシート1!$A:$BT,MATCH("cb_"&amp;$G6,データシート1!$A$1:$BT$1,0),0)</f>
        <v>7567.7000000000007</v>
      </c>
      <c r="M6" s="619">
        <f>VLOOKUP(年度マスタ!$K$4&amp;"_"&amp;M$5,データシート1!$A:$BT,MATCH("cb_"&amp;$G6,データシート1!$A$1:$BT$1,0),0)</f>
        <v>8275.0999999999967</v>
      </c>
      <c r="N6" s="619">
        <f>VLOOKUP(年度マスタ!$K$4&amp;"_"&amp;N$5,データシート1!$A:$BT,MATCH("cb_"&amp;$G6,データシート1!$A$1:$BT$1,0),0)</f>
        <v>8819.5000000000036</v>
      </c>
      <c r="O6" s="619">
        <f>VLOOKUP(年度マスタ!$K$4&amp;"_"&amp;O$5,データシート1!$A:$BT,MATCH("cb_"&amp;$G6,データシート1!$A$1:$BT$1,0),0)</f>
        <v>9351.1999999999989</v>
      </c>
      <c r="P6" s="619">
        <f>VLOOKUP(年度マスタ!$K$4&amp;"_"&amp;P$5,データシート1!$A:$BT,MATCH("cb_"&amp;$G6,データシート1!$A$1:$BT$1,0),0)</f>
        <v>9966.1999999999935</v>
      </c>
      <c r="Q6" s="619">
        <f>VLOOKUP(年度マスタ!$K$4&amp;"_"&amp;Q$5,データシート1!$A:$BT,MATCH("cb_"&amp;$G6,データシート1!$A$1:$BT$1,0),0)</f>
        <v>10595.299999999985</v>
      </c>
      <c r="R6" s="633">
        <f>VLOOKUP(年度マスタ!$K$4&amp;"_"&amp;R$5,データシート1!$A:$BT,MATCH("cb_"&amp;$G6,データシート1!$A$1:$BT$1,0),0)</f>
        <v>11252.799999999976</v>
      </c>
      <c r="S6" s="568"/>
      <c r="T6" s="190"/>
      <c r="U6" s="581"/>
      <c r="V6" s="195"/>
      <c r="W6" s="195"/>
      <c r="X6" s="195"/>
      <c r="Y6" s="196" t="s">
        <v>372</v>
      </c>
      <c r="Z6" s="663" t="s">
        <v>373</v>
      </c>
      <c r="AA6" s="663"/>
      <c r="AB6" s="663"/>
      <c r="AC6" s="664">
        <f>SUM(AC7:AC8)</f>
        <v>1180675</v>
      </c>
      <c r="AD6" s="664">
        <f>SUM(AD7:AD8)</f>
        <v>1433930.696</v>
      </c>
      <c r="AE6" s="665">
        <f>$AD6*3600/100000000</f>
        <v>51.621505056000004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51605.599999999999</v>
      </c>
      <c r="K7" s="617">
        <f>VLOOKUP(年度マスタ!$K$4&amp;"_"&amp;K$5,データシート1!$A:$BT,MATCH("cb_"&amp;$G7,データシート1!$A$1:$BT$1,0),0)</f>
        <v>63277.9</v>
      </c>
      <c r="L7" s="617">
        <f>VLOOKUP(年度マスタ!$K$4&amp;"_"&amp;L$5,データシート1!$A:$BT,MATCH("cb_"&amp;$G7,データシート1!$A$1:$BT$1,0),0)</f>
        <v>68657.700000000026</v>
      </c>
      <c r="M7" s="617">
        <f>VLOOKUP(年度マスタ!$K$4&amp;"_"&amp;M$5,データシート1!$A:$BT,MATCH("cb_"&amp;$G7,データシート1!$A$1:$BT$1,0),0)</f>
        <v>73568.600000000006</v>
      </c>
      <c r="N7" s="617">
        <f>VLOOKUP(年度マスタ!$K$4&amp;"_"&amp;N$5,データシート1!$A:$BT,MATCH("cb_"&amp;$G7,データシート1!$A$1:$BT$1,0),0)</f>
        <v>80455.500000000073</v>
      </c>
      <c r="O7" s="617">
        <f>VLOOKUP(年度マスタ!$K$4&amp;"_"&amp;O$5,データシート1!$A:$BT,MATCH("cb_"&amp;$G7,データシート1!$A$1:$BT$1,0),0)</f>
        <v>85332.599999999846</v>
      </c>
      <c r="P7" s="617">
        <f>VLOOKUP(年度マスタ!$K$4&amp;"_"&amp;P$5,データシート1!$A:$BT,MATCH("cb_"&amp;$G7,データシート1!$A$1:$BT$1,0),0)</f>
        <v>114907.89999999981</v>
      </c>
      <c r="Q7" s="617">
        <f>VLOOKUP(年度マスタ!$K$4&amp;"_"&amp;Q$5,データシート1!$A:$BT,MATCH("cb_"&amp;$G7,データシート1!$A$1:$BT$1,0),0)</f>
        <v>117116.29999999977</v>
      </c>
      <c r="R7" s="634">
        <f>VLOOKUP(年度マスタ!$K$4&amp;"_"&amp;R$5,データシート1!$A:$BT,MATCH("cb_"&amp;$G7,データシート1!$A$1:$BT$1,0),0)</f>
        <v>119443.59999999976</v>
      </c>
      <c r="S7" s="568"/>
      <c r="T7" s="190"/>
      <c r="U7" s="581"/>
      <c r="V7" s="195"/>
      <c r="W7" s="195"/>
      <c r="X7" s="195"/>
      <c r="Y7" s="196" t="s">
        <v>375</v>
      </c>
      <c r="Z7" s="212" t="s">
        <v>376</v>
      </c>
      <c r="AA7" s="212"/>
      <c r="AB7" s="212"/>
      <c r="AC7" s="1022">
        <f>VLOOKUP(年度マスタ!$K$4&amp;"_"&amp;年度マスタ!$K$9,データシート3!A:AB,MATCH("ea_"&amp;$Y7&amp;"_設備",データシート3!$A$1:$AB$1,0),0)</f>
        <v>485105</v>
      </c>
      <c r="AD7" s="1022">
        <f>VLOOKUP(年度マスタ!$K$4&amp;"_"&amp;年度マスタ!$K$9,データシート3!A:AB,MATCH("ea_"&amp;$Y7&amp;"_年間発電",データシート3!$A$1:$AB$1,0),0)/10^3</f>
        <v>589157.42599999998</v>
      </c>
      <c r="AE7" s="554">
        <f t="shared" ref="AE7:AE16" si="0">$AD7*3600/100000000</f>
        <v>21.209667335999999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695570</v>
      </c>
      <c r="AD8" s="1022">
        <f>VLOOKUP(年度マスタ!$K$4&amp;"_"&amp;年度マスタ!$K$9,データシート3!A:AB,MATCH("ea_"&amp;$Y8&amp;"_年間発電",データシート3!$A$1:$AB$1,0),0)/10^3</f>
        <v>844773.27</v>
      </c>
      <c r="AE8" s="554">
        <f t="shared" si="0"/>
        <v>30.411837720000001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295400</v>
      </c>
      <c r="AD9" s="666">
        <f>VLOOKUP(年度マスタ!$K$4&amp;"_"&amp;年度マスタ!$K$9,データシート3!A:AB,MATCH("ea_"&amp;$Y9&amp;"_年間発電",データシート3!$A$1:$AB$1,0),0)/10^3</f>
        <v>816818.45200000016</v>
      </c>
      <c r="AE9" s="667">
        <f t="shared" si="0"/>
        <v>29.405464272000007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61</v>
      </c>
      <c r="AD10" s="666">
        <f>SUM(AD11:AD12)</f>
        <v>329.10599999999999</v>
      </c>
      <c r="AE10" s="667">
        <f t="shared" si="0"/>
        <v>1.1847816000000001E-2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18144</v>
      </c>
      <c r="K11" s="654">
        <f>VLOOKUP(年度マスタ!$K$4&amp;"_"&amp;K$5,データシート1!$A:$BT,MATCH("cb_"&amp;$G11,データシート1!$A$1:$BT$1,0),0)</f>
        <v>18144</v>
      </c>
      <c r="L11" s="654">
        <f>VLOOKUP(年度マスタ!$K$4&amp;"_"&amp;L$5,データシート1!$A:$BT,MATCH("cb_"&amp;$G11,データシート1!$A$1:$BT$1,0),0)</f>
        <v>40244</v>
      </c>
      <c r="M11" s="654">
        <f>VLOOKUP(年度マスタ!$K$4&amp;"_"&amp;M$5,データシート1!$A:$BT,MATCH("cb_"&amp;$G11,データシート1!$A$1:$BT$1,0),0)</f>
        <v>40981.1</v>
      </c>
      <c r="N11" s="654">
        <f>VLOOKUP(年度マスタ!$K$4&amp;"_"&amp;N$5,データシート1!$A:$BT,MATCH("cb_"&amp;$G11,データシート1!$A$1:$BT$1,0),0)</f>
        <v>40981.1</v>
      </c>
      <c r="O11" s="654">
        <f>VLOOKUP(年度マスタ!$K$4&amp;"_"&amp;O$5,データシート1!$A:$BT,MATCH("cb_"&amp;$G11,データシート1!$A$1:$BT$1,0),0)</f>
        <v>40981.1</v>
      </c>
      <c r="P11" s="654">
        <f>VLOOKUP(年度マスタ!$K$4&amp;"_"&amp;P$5,データシート1!$A:$BT,MATCH("cb_"&amp;$G11,データシート1!$A$1:$BT$1,0),0)</f>
        <v>40981.1</v>
      </c>
      <c r="Q11" s="654">
        <f>VLOOKUP(年度マスタ!$K$4&amp;"_"&amp;Q$5,データシート1!$A:$BT,MATCH("cb_"&amp;$G11,データシート1!$A$1:$BT$1,0),0)</f>
        <v>40981.1</v>
      </c>
      <c r="R11" s="655">
        <f>VLOOKUP(年度マスタ!$K$4&amp;"_"&amp;R$5,データシート1!$A:$BT,MATCH("cb_"&amp;$G11,データシート1!$A$1:$BT$1,0),0)</f>
        <v>40981.1</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61</v>
      </c>
      <c r="AD11" s="1022">
        <f>VLOOKUP(年度マスタ!$K$4&amp;"_"&amp;年度マスタ!$K$9,データシート3!A:AB,MATCH("ea_"&amp;$Y11&amp;"_年間発電",データシート3!$A$1:$AB$1,0),0)/10^3</f>
        <v>329.10599999999999</v>
      </c>
      <c r="AE11" s="554">
        <f t="shared" si="0"/>
        <v>1.1847816000000001E-2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76229.799999999988</v>
      </c>
      <c r="K12" s="651">
        <f t="shared" ref="K12:Q12" si="1">SUM(K6:K11)</f>
        <v>88518.2</v>
      </c>
      <c r="L12" s="651">
        <f t="shared" si="1"/>
        <v>116469.40000000002</v>
      </c>
      <c r="M12" s="651">
        <f t="shared" si="1"/>
        <v>122824.79999999999</v>
      </c>
      <c r="N12" s="651">
        <f t="shared" si="1"/>
        <v>130256.10000000006</v>
      </c>
      <c r="O12" s="651">
        <f t="shared" si="1"/>
        <v>135664.89999999985</v>
      </c>
      <c r="P12" s="651">
        <f t="shared" si="1"/>
        <v>165855.19999999981</v>
      </c>
      <c r="Q12" s="651">
        <f t="shared" si="1"/>
        <v>168692.69999999975</v>
      </c>
      <c r="R12" s="652">
        <f t="shared" ref="R12" si="2">SUM(R6:R11)</f>
        <v>171677.49999999974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13.525647469999999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47.716000520000001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7777.0176240000001</v>
      </c>
      <c r="K19" s="615">
        <f>K6*別紙!$C5/100*別紙!$E5/10^3</f>
        <v>8516.4115559999973</v>
      </c>
      <c r="L19" s="615">
        <f>L6*別紙!$C5/100*別紙!$E5/10^3</f>
        <v>9082.1481240000012</v>
      </c>
      <c r="M19" s="615">
        <f>M6*別紙!$C5/100*別紙!$E5/10^3</f>
        <v>9931.1130119999943</v>
      </c>
      <c r="N19" s="615">
        <f>N6*別紙!$C5/100*別紙!$E5/10^3</f>
        <v>10584.458340000001</v>
      </c>
      <c r="O19" s="615">
        <f>O6*別紙!$C5/100*別紙!$E5/10^3</f>
        <v>11222.562143999998</v>
      </c>
      <c r="P19" s="615">
        <f>P6*別紙!$C5/100*別紙!$E5/10^3</f>
        <v>11960.635943999992</v>
      </c>
      <c r="Q19" s="615">
        <f>Q6*別紙!$C5/100*別紙!$E5/10^3</f>
        <v>12715.63143599998</v>
      </c>
      <c r="R19" s="639">
        <f>R6*別紙!$C5/100*別紙!$E5/10^3</f>
        <v>13504.710335999971</v>
      </c>
      <c r="S19" s="572"/>
      <c r="T19" s="191"/>
      <c r="U19" s="588"/>
      <c r="W19" s="201"/>
      <c r="X19" s="201"/>
      <c r="Y19" s="173"/>
      <c r="Z19" s="628" t="s">
        <v>389</v>
      </c>
      <c r="AA19" s="671"/>
      <c r="AB19" s="672"/>
      <c r="AC19" s="673">
        <f>SUM($AC$6,$AC$9,$AC$10,$AC$13)</f>
        <v>1476136</v>
      </c>
      <c r="AD19" s="673">
        <f>SUM($AD$6,$AD$9,$AD$10,$AD$13)</f>
        <v>2251078.2540000002</v>
      </c>
      <c r="AE19" s="674">
        <f>SUM($AE$6,$AE$9,$AE$10,$AE$13,$AE$17,$AE$18)</f>
        <v>142.280465134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68261.823455999984</v>
      </c>
      <c r="K20" s="617">
        <f>K7*別紙!$C6/100*別紙!$E6/10^3</f>
        <v>83701.475004000007</v>
      </c>
      <c r="L20" s="617">
        <f>L7*別紙!$C6/100*別紙!$E6/10^3</f>
        <v>90817.659252000027</v>
      </c>
      <c r="M20" s="617">
        <f>M7*別紙!$C6/100*別紙!$E6/10^3</f>
        <v>97313.601336000007</v>
      </c>
      <c r="N20" s="617">
        <f>N7*別紙!$C6/100*別紙!$E6/10^3</f>
        <v>106423.31718000009</v>
      </c>
      <c r="O20" s="617">
        <f>O7*別紙!$C6/100*別紙!$E6/10^3</f>
        <v>112874.54997599981</v>
      </c>
      <c r="P20" s="617">
        <f>P7*別紙!$C6/100*別紙!$E6/10^3</f>
        <v>151995.57380399975</v>
      </c>
      <c r="Q20" s="617">
        <f>Q7*別紙!$C6/100*別紙!$E6/10^3</f>
        <v>154916.75698799969</v>
      </c>
      <c r="R20" s="634">
        <f>R7*別紙!$C6/100*別紙!$E6/10^3</f>
        <v>157995.21633599966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127153.152</v>
      </c>
      <c r="K24" s="654">
        <f>K11*別紙!$C10/100*別紙!$E10/10^3</f>
        <v>127153.152</v>
      </c>
      <c r="L24" s="654">
        <f>L11*別紙!$C10/100*別紙!$E10/10^3</f>
        <v>282029.95199999999</v>
      </c>
      <c r="M24" s="654">
        <f>M11*別紙!$C10/100*別紙!$E10/10^3</f>
        <v>287195.54879999993</v>
      </c>
      <c r="N24" s="654">
        <f>N11*別紙!$C10/100*別紙!$E10/10^3</f>
        <v>287195.54879999993</v>
      </c>
      <c r="O24" s="654">
        <f>O11*別紙!$C10/100*別紙!$E10/10^3</f>
        <v>287195.54879999993</v>
      </c>
      <c r="P24" s="654">
        <f>P11*別紙!$C10/100*別紙!$E10/10^3</f>
        <v>287195.54879999993</v>
      </c>
      <c r="Q24" s="654">
        <f>Q11*別紙!$C10/100*別紙!$E10/10^3</f>
        <v>287195.54879999993</v>
      </c>
      <c r="R24" s="655">
        <f>R11*別紙!$C10/100*別紙!$E10/10^3</f>
        <v>287195.54879999993</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203191.99307999999</v>
      </c>
      <c r="K25" s="657">
        <f t="shared" si="3"/>
        <v>219371.03856000002</v>
      </c>
      <c r="L25" s="657">
        <f t="shared" si="3"/>
        <v>381929.75937600003</v>
      </c>
      <c r="M25" s="657">
        <f t="shared" si="3"/>
        <v>394440.26314799994</v>
      </c>
      <c r="N25" s="657">
        <f t="shared" si="3"/>
        <v>404203.32432000001</v>
      </c>
      <c r="O25" s="657">
        <f t="shared" si="3"/>
        <v>411292.6609199997</v>
      </c>
      <c r="P25" s="657">
        <f t="shared" si="3"/>
        <v>451151.75854799966</v>
      </c>
      <c r="Q25" s="657">
        <f t="shared" si="3"/>
        <v>454827.93722399959</v>
      </c>
      <c r="R25" s="658">
        <f t="shared" ref="R25" si="4">SUM(R19:R24)</f>
        <v>458695.47547199955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424124.60768683435</v>
      </c>
      <c r="K26" s="654">
        <f>(VLOOKUP(年度マスタ!$K$4&amp;"_"&amp;K$18,データシート1!$A:$BT,MATCH("da_合計",データシート1!$A$1:$BT$1,0),0))/10^3</f>
        <v>403562.96140302945</v>
      </c>
      <c r="L26" s="654">
        <f>(VLOOKUP(年度マスタ!$K$4&amp;"_"&amp;L$18,データシート1!$A:$BT,MATCH("da_合計",データシート1!$A$1:$BT$1,0),0))/10^3</f>
        <v>420757.07679708092</v>
      </c>
      <c r="M26" s="654">
        <f>(VLOOKUP(年度マスタ!$K$4&amp;"_"&amp;M$18,データシート1!$A:$BT,MATCH("da_合計",データシート1!$A$1:$BT$1,0),0))/10^3</f>
        <v>403411.9794598053</v>
      </c>
      <c r="N26" s="654">
        <f>(VLOOKUP(年度マスタ!$K$4&amp;"_"&amp;N$18,データシート1!$A:$BT,MATCH("da_合計",データシート1!$A$1:$BT$1,0),0))/10^3</f>
        <v>410888.21436977928</v>
      </c>
      <c r="O26" s="654">
        <f>(VLOOKUP(年度マスタ!$K$4&amp;"_"&amp;O$18,データシート1!$A:$BT,MATCH("da_合計",データシート1!$A$1:$BT$1,0),0))/10^3</f>
        <v>380864.13063919486</v>
      </c>
      <c r="P26" s="654">
        <f>(VLOOKUP(年度マスタ!$K$4&amp;"_"&amp;P$18,データシート1!$A:$BT,MATCH("da_合計",データシート1!$A$1:$BT$1,0),0))/10^3</f>
        <v>407312.5745407723</v>
      </c>
      <c r="Q26" s="654">
        <f>(VLOOKUP(年度マスタ!$K$4&amp;"_"&amp;Q$18,データシート1!$A:$BT,MATCH("da_合計",データシート1!$A$1:$BT$1,0),0))/10^3</f>
        <v>386900.43118448707</v>
      </c>
      <c r="R26" s="655">
        <f>Q26</f>
        <v>386900.43118448707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0.47908560219649676</v>
      </c>
      <c r="K27" s="839">
        <f t="shared" ref="K27:P27" si="5">K25/K26</f>
        <v>0.54358565958910932</v>
      </c>
      <c r="L27" s="839">
        <f t="shared" si="5"/>
        <v>0.90772034610411034</v>
      </c>
      <c r="M27" s="839">
        <f t="shared" si="5"/>
        <v>0.97776041176610806</v>
      </c>
      <c r="N27" s="839">
        <f t="shared" si="5"/>
        <v>0.98373063569118779</v>
      </c>
      <c r="O27" s="839">
        <f t="shared" si="5"/>
        <v>1.079893399858205</v>
      </c>
      <c r="P27" s="839">
        <f t="shared" si="5"/>
        <v>1.1076303231164768</v>
      </c>
      <c r="Q27" s="839">
        <f>Q25/Q26</f>
        <v>1.1755684423290871</v>
      </c>
      <c r="R27" s="840">
        <f>R25/R26</f>
        <v>1.1855646530755046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1.1855646530755046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5.8182366122166735</v>
      </c>
      <c r="AA52" s="173"/>
      <c r="AB52" s="678" t="s">
        <v>413</v>
      </c>
      <c r="AC52" s="679">
        <f>$AD6</f>
        <v>1433930.696</v>
      </c>
      <c r="AD52" s="680">
        <f>R19+R20</f>
        <v>171499.92667199962</v>
      </c>
      <c r="AE52" s="681">
        <f t="shared" ref="AE52:AE54" si="6">IFERROR(AD52/AC52,"-")</f>
        <v>0.11960126605170297</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1864177.8228155132</v>
      </c>
      <c r="Z53" s="1130"/>
      <c r="AA53" s="173"/>
      <c r="AB53" s="678" t="s">
        <v>377</v>
      </c>
      <c r="AC53" s="679">
        <f>$AD9</f>
        <v>816818.45200000016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329.10599999999999</v>
      </c>
      <c r="AD54" s="679">
        <f>R22</f>
        <v>0</v>
      </c>
      <c r="AE54" s="681">
        <f t="shared" si="6"/>
        <v>0</v>
      </c>
      <c r="AF54" s="473"/>
      <c r="AG54" s="41"/>
      <c r="AH54" s="420"/>
      <c r="AI54" s="442" t="s">
        <v>440</v>
      </c>
      <c r="AJ54" s="443">
        <f>VLOOKUP(年度マスタ!$K$4&amp;"_"&amp;AJ$53,データシート1!$A$1:$BT$2000,MATCH("ca_太陽光発電（10kW未満）",データシート1!$A$1:$BT$1,0),0)</f>
        <v>1498</v>
      </c>
      <c r="AK54" s="443">
        <f>VLOOKUP(年度マスタ!$K$4&amp;"_"&amp;AK$53,データシート1!$A$1:$BT$2000,MATCH("ca_太陽光発電（10kW未満）",データシート1!$A$1:$BT$1,0),0)</f>
        <v>1611</v>
      </c>
      <c r="AL54" s="443">
        <f>VLOOKUP(年度マスタ!$K$4&amp;"_"&amp;AL$53,データシート1!$A$1:$BT$2000,MATCH("ca_太陽光発電（10kW未満）",データシート1!$A$1:$BT$1,0),0)</f>
        <v>1692</v>
      </c>
      <c r="AM54" s="443">
        <f>VLOOKUP(年度マスタ!$K$4&amp;"_"&amp;AM$53,データシート1!$A$1:$BT$2000,MATCH("ca_太陽光発電（10kW未満）",データシート1!$A$1:$BT$1,0),0)</f>
        <v>1808</v>
      </c>
      <c r="AN54" s="443">
        <f>VLOOKUP(年度マスタ!$K$4&amp;"_"&amp;AN$53,データシート1!$A$1:$BT$2000,MATCH("ca_太陽光発電（10kW未満）",データシート1!$A$1:$BT$1,0),0)</f>
        <v>1902</v>
      </c>
      <c r="AO54" s="443">
        <f>VLOOKUP(年度マスタ!$K$4&amp;"_"&amp;AO$53,データシート1!$A$1:$BT$2000,MATCH("ca_太陽光発電（10kW未満）",データシート1!$A$1:$BT$1,0),0)</f>
        <v>1982</v>
      </c>
      <c r="AP54" s="443">
        <f>VLOOKUP(年度マスタ!$K$4&amp;"_"&amp;AP$53,データシート1!$A$1:$BT$2000,MATCH("ca_太陽光発電（10kW未満）",データシート1!$A$1:$BT$1,0),0)</f>
        <v>2065</v>
      </c>
      <c r="AQ54" s="443">
        <f>VLOOKUP(年度マスタ!$K$4&amp;"_"&amp;AQ$53,データシート1!$A$1:$BT$2000,MATCH("ca_太陽光発電（10kW未満）",データシート1!$A$1:$BT$1,0),0)</f>
        <v>2154</v>
      </c>
      <c r="AR54" s="443">
        <f>VLOOKUP(年度マスタ!$K$4&amp;"_"&amp;AR$53,データシート1!$A$1:$BT$2000,MATCH("ca_太陽光発電（10kW未満）",データシート1!$A$1:$BT$1,0),0)</f>
        <v>2256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丹波市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兵庫県</v>
      </c>
      <c r="AY12" s="1023" t="str">
        <f>年度マスタ!$J4</f>
        <v>丹波市</v>
      </c>
      <c r="AZ12" s="1023" t="str">
        <f>年度マスタ!$K4</f>
        <v>28223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23236</v>
      </c>
      <c r="AY21" s="18" t="str">
        <f>IF(IFERROR(比較地域マスタ!$Z6,"")=0,"",IFERROR(比較地域マスタ!$Z6,""))</f>
        <v>みよし市</v>
      </c>
      <c r="BB21" s="110" t="str">
        <f t="shared" ref="BB21:BC68" si="0">AX21</f>
        <v>23236</v>
      </c>
      <c r="BC21" s="1031" t="str">
        <f t="shared" si="0"/>
        <v>みよし市</v>
      </c>
      <c r="BD21" s="34">
        <f>SUM(BE21,BI21:BK21,BQ21)</f>
        <v>818.33579635298668</v>
      </c>
      <c r="BE21" s="34">
        <f>SUM(BF21:BH21)</f>
        <v>585.03487389982945</v>
      </c>
      <c r="BF21" s="34">
        <f>VLOOKUP($AX21&amp;"_"&amp;$BC$14,データシート1!$A:$BT,MATCH($BC$12&amp;"_"&amp;BF$20,データシート1!$A$1:$BT$1,0),0)</f>
        <v>579.67130223734387</v>
      </c>
      <c r="BG21" s="34">
        <f>VLOOKUP($AX21&amp;"_"&amp;$BC$14,データシート1!$A:$BT,MATCH($BC$12&amp;"_"&amp;BG$20,データシート1!$A$1:$BT$1,0),0)</f>
        <v>1.980706882517755</v>
      </c>
      <c r="BH21" s="34">
        <f>VLOOKUP($AX21&amp;"_"&amp;$BC$14,データシート1!$A:$BT,MATCH($BC$12&amp;"_"&amp;BH$20,データシート1!$A$1:$BT$1,0),0)</f>
        <v>3.3828647799678371</v>
      </c>
      <c r="BI21" s="34">
        <f>VLOOKUP($AX21&amp;"_"&amp;$BC$14,データシート1!$A:$BT,MATCH($BC$12&amp;"_"&amp;BI$20,データシート1!$A$1:$BT$1,0),0)</f>
        <v>71.234743370955044</v>
      </c>
      <c r="BJ21" s="34">
        <f>VLOOKUP($AX21&amp;"_"&amp;$BC$14,データシート1!$A:$BT,MATCH($BC$12&amp;"_"&amp;BJ$20,データシート1!$A$1:$BT$1,0),0)</f>
        <v>63.708441744350708</v>
      </c>
      <c r="BK21" s="34">
        <f t="shared" ref="BK21:BK68" si="1">SUM(BL21,BO21:BP21)</f>
        <v>92.556521485173434</v>
      </c>
      <c r="BL21" s="34">
        <f t="shared" ref="BL21:BL67" si="2">SUM(BM21:BN21)</f>
        <v>88.980603092617457</v>
      </c>
      <c r="BM21" s="34">
        <f>VLOOKUP($AX21&amp;"_"&amp;$BC$14,データシート1!$A:$BT,MATCH($BC$12&amp;"_"&amp;BM$20,データシート1!$A$1:$BT$1,0),0)</f>
        <v>54.591043210669028</v>
      </c>
      <c r="BN21" s="34">
        <f>VLOOKUP($AX21&amp;"_"&amp;$BC$14,データシート1!$A:$BT,MATCH($BC$12&amp;"_"&amp;BN$20,データシート1!$A$1:$BT$1,0),0)</f>
        <v>34.389559881948429</v>
      </c>
      <c r="BO21" s="34">
        <f>VLOOKUP($AX21&amp;"_"&amp;$BC$14,データシート1!$A:$BT,MATCH($BC$12&amp;"_"&amp;BO$20,データシート1!$A$1:$BT$1,0),0)</f>
        <v>3.5759183925559701</v>
      </c>
      <c r="BP21" s="34">
        <f>VLOOKUP($AX21&amp;"_"&amp;$BC$14,データシート1!$A:$BT,MATCH($BC$12&amp;"_"&amp;BP$20,データシート1!$A$1:$BT$1,0),0)</f>
        <v>0</v>
      </c>
      <c r="BQ21" s="34">
        <f>VLOOKUP($AX21&amp;"_"&amp;$BC$14,データシート1!$A:$BT,MATCH($BC$12&amp;"_"&amp;BQ$20,データシート1!$A$1:$BT$1,0),0)</f>
        <v>5.8012158526780482</v>
      </c>
      <c r="BR21" s="35">
        <f t="shared" ref="BR21:BR68" si="3">BD21</f>
        <v>818.33579635298668</v>
      </c>
      <c r="BT21" s="111" t="str">
        <f t="shared" ref="BT21:BT68" si="4">AY21</f>
        <v>みよし市</v>
      </c>
      <c r="BU21" s="34">
        <f>BD21</f>
        <v>818.33579635298668</v>
      </c>
      <c r="BV21" s="60">
        <f>BE21/$BR21</f>
        <v>0.71490808114115101</v>
      </c>
      <c r="BW21" s="60">
        <f t="shared" ref="BW21:CH42" si="5">BF21/$BR21</f>
        <v>0.70835383814409658</v>
      </c>
      <c r="BX21" s="60">
        <f t="shared" si="5"/>
        <v>2.420408457438886E-3</v>
      </c>
      <c r="BY21" s="60">
        <f t="shared" si="5"/>
        <v>4.1338345396156285E-3</v>
      </c>
      <c r="BZ21" s="60">
        <f t="shared" si="5"/>
        <v>8.7048304239434923E-2</v>
      </c>
      <c r="CA21" s="60">
        <f t="shared" si="5"/>
        <v>7.7851221990135527E-2</v>
      </c>
      <c r="CB21" s="60">
        <f t="shared" si="5"/>
        <v>0.11310335182410798</v>
      </c>
      <c r="CC21" s="60">
        <f t="shared" si="5"/>
        <v>0.10873360726632071</v>
      </c>
      <c r="CD21" s="60">
        <f t="shared" si="5"/>
        <v>6.6709831653412544E-2</v>
      </c>
      <c r="CE21" s="60">
        <f t="shared" si="5"/>
        <v>4.2023775612908168E-2</v>
      </c>
      <c r="CF21" s="60">
        <f t="shared" si="5"/>
        <v>4.3697445577872635E-3</v>
      </c>
      <c r="CG21" s="60">
        <f t="shared" si="5"/>
        <v>0</v>
      </c>
      <c r="CH21" s="60">
        <f>BQ21/$BR21</f>
        <v>7.0890408051705357E-3</v>
      </c>
      <c r="CI21" s="112">
        <f t="shared" ref="CI21:CI68" si="6">BR21/$BR21</f>
        <v>1</v>
      </c>
      <c r="CK21" s="113" t="str">
        <f t="shared" ref="CK21:CK68" si="7">AY21</f>
        <v>みよし市</v>
      </c>
      <c r="CL21" s="114">
        <f>CN21+CP21+CR21</f>
        <v>585.03487389982945</v>
      </c>
      <c r="CM21" s="61">
        <f>IF(IF(CL21=0,0,CW21/CL21)&gt;1,1,IF(CL21=0,0,CW21/CL21))</f>
        <v>0.45633518942276136</v>
      </c>
      <c r="CN21" s="62">
        <f>BF21</f>
        <v>579.67130223734387</v>
      </c>
      <c r="CO21" s="61">
        <f>IF(IF(CN21=0,0,CX21/CN21)&gt;1,1,IF(CN21=0,0,CX21/CN21))</f>
        <v>0.46055755903315265</v>
      </c>
      <c r="CP21" s="62">
        <f t="shared" ref="CP21:CP68" si="8">BG21</f>
        <v>1.980706882517755</v>
      </c>
      <c r="CQ21" s="61">
        <f>IF(IF(CP21=0,0,CY21/CP21)&gt;1,1,IF(CP21=0,0,CY21/CP21))</f>
        <v>0</v>
      </c>
      <c r="CR21" s="62">
        <f t="shared" ref="CR21:CR68" si="9">BH21</f>
        <v>3.3828647799678371</v>
      </c>
      <c r="CS21" s="61">
        <f>IF(IF(CR21=0,0,CZ21/CR21)&gt;1,1,IF(CR21=0,0,CZ21/CR21))</f>
        <v>0</v>
      </c>
      <c r="CT21" s="62">
        <f t="shared" ref="CT21:CT68" si="10">BI21</f>
        <v>71.234743370955044</v>
      </c>
      <c r="CU21" s="63">
        <f>IF(IF(CT21=0,0,DA21/CT21)&gt;1,1,IF(CT21=0,0,DA21/CT21))</f>
        <v>9.3479665748541357E-2</v>
      </c>
      <c r="CV21" s="16"/>
      <c r="CW21" s="956">
        <f>SUM(CX21:CZ21)</f>
        <v>266.97199999999998</v>
      </c>
      <c r="CX21" s="957">
        <f>VLOOKUP($AX21&amp;"_"&amp;$CW$14,データシート1!$A:$BT,MATCH($CW$12&amp;"_"&amp;CX$20,データシート1!$A$1:$BT$1,0),0)</f>
        <v>266.97199999999998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6.6589999999999998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273.63099999999997</v>
      </c>
      <c r="DE21" s="16"/>
      <c r="DF21" s="115">
        <f>VLOOKUP($AX21&amp;"_"&amp;$DF$14,データシート1!$A:$BT,MATCH($DF$12&amp;"_"&amp;DF$20,データシート1!$A$1:$BT$1,0),0)</f>
        <v>22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24</v>
      </c>
      <c r="DM21" s="16"/>
      <c r="DN21" s="118">
        <f>IF($DD21=0,0,ROUND(CX21/$DD21,2))</f>
        <v>0.98</v>
      </c>
      <c r="DO21" s="119">
        <f>IF($DD21=0,0,ROUND(CY21/$DD21,2))</f>
        <v>0</v>
      </c>
      <c r="DP21" s="119">
        <f t="shared" ref="DP21:DR36" si="13">IF($DD21=0,0,ROUND(CZ21/$DD21,2))</f>
        <v>0</v>
      </c>
      <c r="DQ21" s="119">
        <f t="shared" si="13"/>
        <v>0.02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37208</v>
      </c>
      <c r="AY22" s="18" t="str">
        <f>IF(IFERROR(比較地域マスタ!$Z7,"")=0,"",IFERROR(比較地域マスタ!$Z7,""))</f>
        <v>三豊市</v>
      </c>
      <c r="BB22" s="110" t="str">
        <f t="shared" si="0"/>
        <v>37208</v>
      </c>
      <c r="BC22" s="1031" t="str">
        <f t="shared" si="0"/>
        <v>三豊市</v>
      </c>
      <c r="BD22" s="34">
        <f t="shared" ref="BD22:BD68" si="14">SUM(BE22,BI22:BK22,BQ22)</f>
        <v>610.53078736611417</v>
      </c>
      <c r="BE22" s="34">
        <f t="shared" ref="BE22:BE67" si="15">SUM(BF22:BH22)</f>
        <v>314.6867582910794</v>
      </c>
      <c r="BF22" s="34">
        <f>VLOOKUP($AX22&amp;"_"&amp;$BC$14,データシート1!$A:$BT,MATCH($BC$12&amp;"_"&amp;BF$20,データシート1!$A$1:$BT$1,0),0)</f>
        <v>277.65066319632115</v>
      </c>
      <c r="BG22" s="34">
        <f>VLOOKUP($AX22&amp;"_"&amp;$BC$14,データシート1!$A:$BT,MATCH($BC$12&amp;"_"&amp;BG$20,データシート1!$A$1:$BT$1,0),0)</f>
        <v>3.879710777901006</v>
      </c>
      <c r="BH22" s="34">
        <f>VLOOKUP($AX22&amp;"_"&amp;$BC$14,データシート1!$A:$BT,MATCH($BC$12&amp;"_"&amp;BH$20,データシート1!$A$1:$BT$1,0),0)</f>
        <v>33.156384316857256</v>
      </c>
      <c r="BI22" s="34">
        <f>VLOOKUP($AX22&amp;"_"&amp;$BC$14,データシート1!$A:$BT,MATCH($BC$12&amp;"_"&amp;BI$20,データシート1!$A$1:$BT$1,0),0)</f>
        <v>63.975782973771459</v>
      </c>
      <c r="BJ22" s="34">
        <f>VLOOKUP($AX22&amp;"_"&amp;$BC$14,データシート1!$A:$BT,MATCH($BC$12&amp;"_"&amp;BJ$20,データシート1!$A$1:$BT$1,0),0)</f>
        <v>88.934583719645985</v>
      </c>
      <c r="BK22" s="34">
        <f t="shared" si="1"/>
        <v>142.9336623816173</v>
      </c>
      <c r="BL22" s="34">
        <f t="shared" si="2"/>
        <v>136.23412241847359</v>
      </c>
      <c r="BM22" s="34">
        <f>VLOOKUP($AX22&amp;"_"&amp;$BC$14,データシート1!$A:$BT,MATCH($BC$12&amp;"_"&amp;BM$20,データシート1!$A$1:$BT$1,0),0)</f>
        <v>58.059557433485018</v>
      </c>
      <c r="BN22" s="34">
        <f>VLOOKUP($AX22&amp;"_"&amp;$BC$14,データシート1!$A:$BT,MATCH($BC$12&amp;"_"&amp;BN$20,データシート1!$A$1:$BT$1,0),0)</f>
        <v>78.174564984988578</v>
      </c>
      <c r="BO22" s="34">
        <f>VLOOKUP($AX22&amp;"_"&amp;$BC$14,データシート1!$A:$BT,MATCH($BC$12&amp;"_"&amp;BO$20,データシート1!$A$1:$BT$1,0),0)</f>
        <v>3.6897732519809701</v>
      </c>
      <c r="BP22" s="34">
        <f>VLOOKUP($AX22&amp;"_"&amp;$BC$14,データシート1!$A:$BT,MATCH($BC$12&amp;"_"&amp;BP$20,データシート1!$A$1:$BT$1,0),0)</f>
        <v>3.0097667111627362</v>
      </c>
      <c r="BQ22" s="34">
        <f>VLOOKUP($AX22&amp;"_"&amp;$BC$14,データシート1!$A:$BT,MATCH($BC$12&amp;"_"&amp;BQ$20,データシート1!$A$1:$BT$1,0),0)</f>
        <v>0</v>
      </c>
      <c r="BR22" s="35">
        <f t="shared" si="3"/>
        <v>610.53078736611417</v>
      </c>
      <c r="BT22" s="121" t="str">
        <f t="shared" si="4"/>
        <v>三豊市</v>
      </c>
      <c r="BU22" s="33">
        <f>BD22</f>
        <v>610.53078736611417</v>
      </c>
      <c r="BV22" s="59">
        <f t="shared" ref="BV22:BZ68" si="16">BE22/$BR22</f>
        <v>0.51543143245677581</v>
      </c>
      <c r="BW22" s="59">
        <f t="shared" si="5"/>
        <v>0.45476930720255987</v>
      </c>
      <c r="BX22" s="59">
        <f t="shared" si="5"/>
        <v>6.354652145616496E-3</v>
      </c>
      <c r="BY22" s="59">
        <f t="shared" si="5"/>
        <v>5.4307473108599388E-2</v>
      </c>
      <c r="BZ22" s="59">
        <f t="shared" si="5"/>
        <v>0.10478715291290855</v>
      </c>
      <c r="CA22" s="59">
        <f t="shared" si="5"/>
        <v>0.14566764782381891</v>
      </c>
      <c r="CB22" s="59">
        <f t="shared" si="5"/>
        <v>0.23411376680649673</v>
      </c>
      <c r="CC22" s="59">
        <f t="shared" si="5"/>
        <v>0.22314046275405716</v>
      </c>
      <c r="CD22" s="59">
        <f t="shared" si="5"/>
        <v>9.5096854466519665E-2</v>
      </c>
      <c r="CE22" s="59">
        <f t="shared" si="5"/>
        <v>0.1280436082875375</v>
      </c>
      <c r="CF22" s="59">
        <f t="shared" si="5"/>
        <v>6.0435498558541008E-3</v>
      </c>
      <c r="CG22" s="59">
        <f t="shared" si="5"/>
        <v>4.9297541965854759E-3</v>
      </c>
      <c r="CH22" s="59">
        <f t="shared" si="5"/>
        <v>0</v>
      </c>
      <c r="CI22" s="122">
        <f t="shared" si="6"/>
        <v>1</v>
      </c>
      <c r="CK22" s="123" t="str">
        <f t="shared" si="7"/>
        <v>三豊市</v>
      </c>
      <c r="CL22" s="124">
        <f t="shared" ref="CL22:CL68" si="17">CN22+CP22+CR22</f>
        <v>314.6867582910794</v>
      </c>
      <c r="CM22" s="65">
        <f t="shared" ref="CM22:CM68" si="18">IF(IF(CL22=0,0,CW22/CL22)&gt;1,1,IF(CL22=0,0,CW22/CL22))</f>
        <v>0.76859922963862559</v>
      </c>
      <c r="CN22" s="66">
        <f t="shared" ref="CN22:CN68" si="19">BF22</f>
        <v>277.65066319632115</v>
      </c>
      <c r="CO22" s="65">
        <f t="shared" ref="CO22:CO68" si="20">IF(IF(CN22=0,0,CX22/CN22)&gt;1,1,IF(CN22=0,0,CX22/CN22))</f>
        <v>0.87112343696791406</v>
      </c>
      <c r="CP22" s="66">
        <f t="shared" si="8"/>
        <v>3.879710777901006</v>
      </c>
      <c r="CQ22" s="65">
        <f t="shared" ref="CQ22:CQ68" si="21">IF(IF(CP22=0,0,CY22/CP22)&gt;1,1,IF(CP22=0,0,CY22/CP22))</f>
        <v>0</v>
      </c>
      <c r="CR22" s="66">
        <f t="shared" si="9"/>
        <v>33.156384316857256</v>
      </c>
      <c r="CS22" s="65">
        <f t="shared" ref="CS22:CS68" si="22">IF(IF(CR22=0,0,CZ22/CR22)&gt;1,1,IF(CR22=0,0,CZ22/CR22))</f>
        <v>0</v>
      </c>
      <c r="CT22" s="66">
        <f t="shared" si="10"/>
        <v>63.975782973771459</v>
      </c>
      <c r="CU22" s="67">
        <f t="shared" ref="CU22:CU68" si="23">IF(IF(CT22=0,0,DA22/CT22)&gt;1,1,IF(CT22=0,0,DA22/CT22))</f>
        <v>0</v>
      </c>
      <c r="CV22" s="16"/>
      <c r="CW22" s="959">
        <f t="shared" ref="CW22:CW68" si="24">SUM(CX22:CZ22)</f>
        <v>241.86799999999999</v>
      </c>
      <c r="CX22" s="960">
        <f>VLOOKUP($AX22&amp;"_"&amp;$CW$14,データシート1!$A:$BT,MATCH($CW$12&amp;"_"&amp;CX$20,データシート1!$A$1:$BT$1,0),0)</f>
        <v>241.86799999999999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241.86799999999999</v>
      </c>
      <c r="DE22" s="16"/>
      <c r="DF22" s="125">
        <f>VLOOKUP($AX22&amp;"_"&amp;$DF$14,データシート1!$A:$BT,MATCH($DF$12&amp;"_"&amp;DF$20,データシート1!$A$1:$BT$1,0),0)</f>
        <v>13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11238</v>
      </c>
      <c r="AY23" s="18" t="str">
        <f>IF(IFERROR(比較地域マスタ!$Z8,"")=0,"",IFERROR(比較地域マスタ!$Z8,""))</f>
        <v>蓮田市</v>
      </c>
      <c r="BB23" s="110" t="str">
        <f t="shared" si="0"/>
        <v>11238</v>
      </c>
      <c r="BC23" s="1031" t="str">
        <f t="shared" si="0"/>
        <v>蓮田市</v>
      </c>
      <c r="BD23" s="34">
        <f t="shared" si="14"/>
        <v>288.84466313617622</v>
      </c>
      <c r="BE23" s="34">
        <f t="shared" si="15"/>
        <v>83.78454005752323</v>
      </c>
      <c r="BF23" s="34">
        <f>VLOOKUP($AX23&amp;"_"&amp;$BC$14,データシート1!$A:$BT,MATCH($BC$12&amp;"_"&amp;BF$20,データシート1!$A$1:$BT$1,0),0)</f>
        <v>74.732959071049009</v>
      </c>
      <c r="BG23" s="34">
        <f>VLOOKUP($AX23&amp;"_"&amp;$BC$14,データシート1!$A:$BT,MATCH($BC$12&amp;"_"&amp;BG$20,データシート1!$A$1:$BT$1,0),0)</f>
        <v>3.1267985162961436</v>
      </c>
      <c r="BH23" s="34">
        <f>VLOOKUP($AX23&amp;"_"&amp;$BC$14,データシート1!$A:$BT,MATCH($BC$12&amp;"_"&amp;BH$20,データシート1!$A$1:$BT$1,0),0)</f>
        <v>5.9247824701780782</v>
      </c>
      <c r="BI23" s="34">
        <f>VLOOKUP($AX23&amp;"_"&amp;$BC$14,データシート1!$A:$BT,MATCH($BC$12&amp;"_"&amp;BI$20,データシート1!$A$1:$BT$1,0),0)</f>
        <v>55.090706754104353</v>
      </c>
      <c r="BJ23" s="34">
        <f>VLOOKUP($AX23&amp;"_"&amp;$BC$14,データシート1!$A:$BT,MATCH($BC$12&amp;"_"&amp;BJ$20,データシート1!$A$1:$BT$1,0),0)</f>
        <v>69.291103022451637</v>
      </c>
      <c r="BK23" s="34">
        <f t="shared" si="1"/>
        <v>72.471265294685381</v>
      </c>
      <c r="BL23" s="34">
        <f t="shared" si="2"/>
        <v>68.876779801977037</v>
      </c>
      <c r="BM23" s="34">
        <f>VLOOKUP($AX23&amp;"_"&amp;$BC$14,データシート1!$A:$BT,MATCH($BC$12&amp;"_"&amp;BM$20,データシート1!$A$1:$BT$1,0),0)</f>
        <v>41.661585608142154</v>
      </c>
      <c r="BN23" s="34">
        <f>VLOOKUP($AX23&amp;"_"&amp;$BC$14,データシート1!$A:$BT,MATCH($BC$12&amp;"_"&amp;BN$20,データシート1!$A$1:$BT$1,0),0)</f>
        <v>27.215194193834883</v>
      </c>
      <c r="BO23" s="34">
        <f>VLOOKUP($AX23&amp;"_"&amp;$BC$14,データシート1!$A:$BT,MATCH($BC$12&amp;"_"&amp;BO$20,データシート1!$A$1:$BT$1,0),0)</f>
        <v>3.5944854927083498</v>
      </c>
      <c r="BP23" s="34">
        <f>VLOOKUP($AX23&amp;"_"&amp;$BC$14,データシート1!$A:$BT,MATCH($BC$12&amp;"_"&amp;BP$20,データシート1!$A$1:$BT$1,0),0)</f>
        <v>0</v>
      </c>
      <c r="BQ23" s="34">
        <f>VLOOKUP($AX23&amp;"_"&amp;$BC$14,データシート1!$A:$BT,MATCH($BC$12&amp;"_"&amp;BQ$20,データシート1!$A$1:$BT$1,0),0)</f>
        <v>8.2070480074116059</v>
      </c>
      <c r="BR23" s="35">
        <f t="shared" si="3"/>
        <v>288.84466313617622</v>
      </c>
      <c r="BT23" s="121" t="str">
        <f t="shared" si="4"/>
        <v>蓮田市</v>
      </c>
      <c r="BU23" s="33">
        <f t="shared" ref="BU23:BU68" si="25">BD23</f>
        <v>288.84466313617622</v>
      </c>
      <c r="BV23" s="59">
        <f t="shared" si="16"/>
        <v>0.29006781412479443</v>
      </c>
      <c r="BW23" s="59">
        <f t="shared" si="5"/>
        <v>0.25873062101831545</v>
      </c>
      <c r="BX23" s="59">
        <f t="shared" si="5"/>
        <v>1.0825190544794696E-2</v>
      </c>
      <c r="BY23" s="59">
        <f t="shared" si="5"/>
        <v>2.0512002561684277E-2</v>
      </c>
      <c r="BZ23" s="59">
        <f t="shared" si="5"/>
        <v>0.19072779865810352</v>
      </c>
      <c r="CA23" s="59">
        <f t="shared" si="5"/>
        <v>0.23989054279249136</v>
      </c>
      <c r="CB23" s="59">
        <f t="shared" si="5"/>
        <v>0.25090048231397893</v>
      </c>
      <c r="CC23" s="59">
        <f t="shared" si="5"/>
        <v>0.23845612743589098</v>
      </c>
      <c r="CD23" s="59">
        <f t="shared" si="5"/>
        <v>0.14423526180402627</v>
      </c>
      <c r="CE23" s="59">
        <f t="shared" si="5"/>
        <v>9.42208656318647E-2</v>
      </c>
      <c r="CF23" s="59">
        <f t="shared" si="5"/>
        <v>1.2444354878087966E-2</v>
      </c>
      <c r="CG23" s="59">
        <f t="shared" si="5"/>
        <v>0</v>
      </c>
      <c r="CH23" s="59">
        <f t="shared" si="5"/>
        <v>2.8413362110631699E-2</v>
      </c>
      <c r="CI23" s="122">
        <f t="shared" si="6"/>
        <v>1</v>
      </c>
      <c r="CK23" s="123" t="str">
        <f t="shared" si="7"/>
        <v>蓮田市</v>
      </c>
      <c r="CL23" s="124">
        <f t="shared" si="17"/>
        <v>83.78454005752323</v>
      </c>
      <c r="CM23" s="65">
        <f t="shared" si="18"/>
        <v>0.44137020952327194</v>
      </c>
      <c r="CN23" s="66">
        <f t="shared" si="19"/>
        <v>74.732959071049009</v>
      </c>
      <c r="CO23" s="65">
        <f t="shared" si="20"/>
        <v>0.49482852625764384</v>
      </c>
      <c r="CP23" s="66">
        <f t="shared" si="8"/>
        <v>3.1267985162961436</v>
      </c>
      <c r="CQ23" s="65">
        <f t="shared" si="21"/>
        <v>0</v>
      </c>
      <c r="CR23" s="66">
        <f t="shared" si="9"/>
        <v>5.9247824701780782</v>
      </c>
      <c r="CS23" s="65">
        <f t="shared" si="22"/>
        <v>0</v>
      </c>
      <c r="CT23" s="66">
        <f t="shared" si="10"/>
        <v>55.090706754104353</v>
      </c>
      <c r="CU23" s="67">
        <f t="shared" si="23"/>
        <v>0</v>
      </c>
      <c r="CV23" s="16"/>
      <c r="CW23" s="959">
        <f t="shared" si="24"/>
        <v>36.979999999999997</v>
      </c>
      <c r="CX23" s="962">
        <f>VLOOKUP($AX23&amp;"_"&amp;$CW$14,データシート1!$A:$BT,MATCH($CW$12&amp;"_"&amp;CX$20,データシート1!$A$1:$BT$1,0),0)</f>
        <v>36.979999999999997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36.979999999999997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29204</v>
      </c>
      <c r="AY24" s="18" t="str">
        <f>IF(IFERROR(比較地域マスタ!$Z9,"")=0,"",IFERROR(比較地域マスタ!$Z9,""))</f>
        <v>天理市</v>
      </c>
      <c r="BB24" s="110" t="str">
        <f t="shared" si="0"/>
        <v>29204</v>
      </c>
      <c r="BC24" s="1031" t="str">
        <f t="shared" si="0"/>
        <v>天理市</v>
      </c>
      <c r="BD24" s="34">
        <f t="shared" si="14"/>
        <v>284.62733035270065</v>
      </c>
      <c r="BE24" s="34">
        <f t="shared" si="15"/>
        <v>37.741906054128719</v>
      </c>
      <c r="BF24" s="34">
        <f>VLOOKUP($AX24&amp;"_"&amp;$BC$14,データシート1!$A:$BT,MATCH($BC$12&amp;"_"&amp;BF$20,データシート1!$A$1:$BT$1,0),0)</f>
        <v>30.202660466979111</v>
      </c>
      <c r="BG24" s="34">
        <f>VLOOKUP($AX24&amp;"_"&amp;$BC$14,データシート1!$A:$BT,MATCH($BC$12&amp;"_"&amp;BG$20,データシート1!$A$1:$BT$1,0),0)</f>
        <v>2.0638240041696037</v>
      </c>
      <c r="BH24" s="34">
        <f>VLOOKUP($AX24&amp;"_"&amp;$BC$14,データシート1!$A:$BT,MATCH($BC$12&amp;"_"&amp;BH$20,データシート1!$A$1:$BT$1,0),0)</f>
        <v>5.4754215829800046</v>
      </c>
      <c r="BI24" s="34">
        <f>VLOOKUP($AX24&amp;"_"&amp;$BC$14,データシート1!$A:$BT,MATCH($BC$12&amp;"_"&amp;BI$20,データシート1!$A$1:$BT$1,0),0)</f>
        <v>74.465171675825403</v>
      </c>
      <c r="BJ24" s="34">
        <f>VLOOKUP($AX24&amp;"_"&amp;$BC$14,データシート1!$A:$BT,MATCH($BC$12&amp;"_"&amp;BJ$20,データシート1!$A$1:$BT$1,0),0)</f>
        <v>70.048747981996001</v>
      </c>
      <c r="BK24" s="34">
        <f t="shared" si="1"/>
        <v>95.985805239474516</v>
      </c>
      <c r="BL24" s="34">
        <f t="shared" si="2"/>
        <v>92.297316503856294</v>
      </c>
      <c r="BM24" s="34">
        <f>VLOOKUP($AX24&amp;"_"&amp;$BC$14,データシート1!$A:$BT,MATCH($BC$12&amp;"_"&amp;BM$20,データシート1!$A$1:$BT$1,0),0)</f>
        <v>46.509622533214511</v>
      </c>
      <c r="BN24" s="34">
        <f>VLOOKUP($AX24&amp;"_"&amp;$BC$14,データシート1!$A:$BT,MATCH($BC$12&amp;"_"&amp;BN$20,データシート1!$A$1:$BT$1,0),0)</f>
        <v>45.787693970641783</v>
      </c>
      <c r="BO24" s="34">
        <f>VLOOKUP($AX24&amp;"_"&amp;$BC$14,データシート1!$A:$BT,MATCH($BC$12&amp;"_"&amp;BO$20,データシート1!$A$1:$BT$1,0),0)</f>
        <v>3.6884887356182201</v>
      </c>
      <c r="BP24" s="34">
        <f>VLOOKUP($AX24&amp;"_"&amp;$BC$14,データシート1!$A:$BT,MATCH($BC$12&amp;"_"&amp;BP$20,データシート1!$A$1:$BT$1,0),0)</f>
        <v>0</v>
      </c>
      <c r="BQ24" s="34">
        <f>VLOOKUP($AX24&amp;"_"&amp;$BC$14,データシート1!$A:$BT,MATCH($BC$12&amp;"_"&amp;BQ$20,データシート1!$A$1:$BT$1,0),0)</f>
        <v>6.3856994012759989</v>
      </c>
      <c r="BR24" s="35">
        <f t="shared" si="3"/>
        <v>284.62733035270065</v>
      </c>
      <c r="BT24" s="121" t="str">
        <f t="shared" si="4"/>
        <v>天理市</v>
      </c>
      <c r="BU24" s="33">
        <f t="shared" si="25"/>
        <v>284.62733035270065</v>
      </c>
      <c r="BV24" s="59">
        <f t="shared" si="16"/>
        <v>0.13260113147729072</v>
      </c>
      <c r="BW24" s="59">
        <f t="shared" si="5"/>
        <v>0.10611300197192232</v>
      </c>
      <c r="BX24" s="59">
        <f t="shared" si="5"/>
        <v>7.250969194041142E-3</v>
      </c>
      <c r="BY24" s="59">
        <f t="shared" si="5"/>
        <v>1.9237160311327255E-2</v>
      </c>
      <c r="BZ24" s="59">
        <f t="shared" si="5"/>
        <v>0.26162340623983882</v>
      </c>
      <c r="CA24" s="59">
        <f t="shared" si="5"/>
        <v>0.24610689316164383</v>
      </c>
      <c r="CB24" s="59">
        <f t="shared" si="5"/>
        <v>0.33723326962499395</v>
      </c>
      <c r="CC24" s="59">
        <f t="shared" si="5"/>
        <v>0.32427425851721459</v>
      </c>
      <c r="CD24" s="59">
        <f t="shared" si="5"/>
        <v>0.1634053289105489</v>
      </c>
      <c r="CE24" s="59">
        <f t="shared" si="5"/>
        <v>0.16086892960666568</v>
      </c>
      <c r="CF24" s="59">
        <f t="shared" si="5"/>
        <v>1.2959011107779314E-2</v>
      </c>
      <c r="CG24" s="59">
        <f t="shared" si="5"/>
        <v>0</v>
      </c>
      <c r="CH24" s="59">
        <f t="shared" si="5"/>
        <v>2.2435299496232686E-2</v>
      </c>
      <c r="CI24" s="122">
        <f t="shared" si="6"/>
        <v>1</v>
      </c>
      <c r="CK24" s="123" t="str">
        <f t="shared" si="7"/>
        <v>天理市</v>
      </c>
      <c r="CL24" s="124">
        <f t="shared" si="17"/>
        <v>37.741906054128719</v>
      </c>
      <c r="CM24" s="65">
        <f t="shared" si="18"/>
        <v>1</v>
      </c>
      <c r="CN24" s="66">
        <f t="shared" si="19"/>
        <v>30.202660466979111</v>
      </c>
      <c r="CO24" s="65">
        <f t="shared" si="20"/>
        <v>1</v>
      </c>
      <c r="CP24" s="66">
        <f t="shared" si="8"/>
        <v>2.0638240041696037</v>
      </c>
      <c r="CQ24" s="65">
        <f t="shared" si="21"/>
        <v>0</v>
      </c>
      <c r="CR24" s="66">
        <f t="shared" si="9"/>
        <v>5.4754215829800046</v>
      </c>
      <c r="CS24" s="65">
        <f t="shared" si="22"/>
        <v>0</v>
      </c>
      <c r="CT24" s="66">
        <f t="shared" si="10"/>
        <v>74.465171675825403</v>
      </c>
      <c r="CU24" s="67">
        <f t="shared" si="23"/>
        <v>0.3364660207737617</v>
      </c>
      <c r="CV24" s="16"/>
      <c r="CW24" s="959">
        <f t="shared" si="24"/>
        <v>52.777999999999999</v>
      </c>
      <c r="CX24" s="962">
        <f>VLOOKUP($AX24&amp;"_"&amp;$CW$14,データシート1!$A:$BT,MATCH($CW$12&amp;"_"&amp;CX$20,データシート1!$A$1:$BT$1,0),0)</f>
        <v>52.777999999999999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25.055</v>
      </c>
      <c r="DB24" s="962">
        <f>VLOOKUP($AX24&amp;"_"&amp;$CW$14,データシート1!$A:$BT,MATCH($CW$12&amp;"_"&amp;DB$20,データシート1!$A$1:$BT$1,0),0)</f>
        <v>0</v>
      </c>
      <c r="DC24" s="962">
        <f>VLOOKUP($AX24&amp;"_"&amp;$CW$14,データシート1!$A:$BT,MATCH($CW$12&amp;"_"&amp;DC$20,データシート1!$A$1:$BT$1,0),0)</f>
        <v>0</v>
      </c>
      <c r="DD24" s="961">
        <f t="shared" si="11"/>
        <v>77.832999999999998</v>
      </c>
      <c r="DE24" s="16"/>
      <c r="DF24" s="125">
        <f>VLOOKUP($AX24&amp;"_"&amp;$DF$14,データシート1!$A:$BT,MATCH($DF$12&amp;"_"&amp;DF$20,データシート1!$A$1:$BT$1,0),0)</f>
        <v>8</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08211</v>
      </c>
      <c r="AY25" s="18" t="str">
        <f>IF(IFERROR(比較地域マスタ!$Z10,"")=0,"",IFERROR(比較地域マスタ!$Z10,""))</f>
        <v>常総市</v>
      </c>
      <c r="BB25" s="110" t="str">
        <f t="shared" si="0"/>
        <v>08211</v>
      </c>
      <c r="BC25" s="1031" t="str">
        <f t="shared" si="0"/>
        <v>常総市</v>
      </c>
      <c r="BD25" s="34">
        <f t="shared" si="14"/>
        <v>1130.4230473431569</v>
      </c>
      <c r="BE25" s="34">
        <f t="shared" si="15"/>
        <v>837.63761413184307</v>
      </c>
      <c r="BF25" s="34">
        <f>VLOOKUP($AX25&amp;"_"&amp;$BC$14,データシート1!$A:$BT,MATCH($BC$12&amp;"_"&amp;BF$20,データシート1!$A$1:$BT$1,0),0)</f>
        <v>821.47801938492694</v>
      </c>
      <c r="BG25" s="34">
        <f>VLOOKUP($AX25&amp;"_"&amp;$BC$14,データシート1!$A:$BT,MATCH($BC$12&amp;"_"&amp;BG$20,データシート1!$A$1:$BT$1,0),0)</f>
        <v>4.609740961551573</v>
      </c>
      <c r="BH25" s="34">
        <f>VLOOKUP($AX25&amp;"_"&amp;$BC$14,データシート1!$A:$BT,MATCH($BC$12&amp;"_"&amp;BH$20,データシート1!$A$1:$BT$1,0),0)</f>
        <v>11.549853785364558</v>
      </c>
      <c r="BI25" s="34">
        <f>VLOOKUP($AX25&amp;"_"&amp;$BC$14,データシート1!$A:$BT,MATCH($BC$12&amp;"_"&amp;BI$20,データシート1!$A$1:$BT$1,0),0)</f>
        <v>71.611896123975072</v>
      </c>
      <c r="BJ25" s="34">
        <f>VLOOKUP($AX25&amp;"_"&amp;$BC$14,データシート1!$A:$BT,MATCH($BC$12&amp;"_"&amp;BJ$20,データシート1!$A$1:$BT$1,0),0)</f>
        <v>81.054301672879959</v>
      </c>
      <c r="BK25" s="34">
        <f t="shared" si="1"/>
        <v>134.33718339380104</v>
      </c>
      <c r="BL25" s="34">
        <f t="shared" si="2"/>
        <v>130.71385467003836</v>
      </c>
      <c r="BM25" s="34">
        <f>VLOOKUP($AX25&amp;"_"&amp;$BC$14,データシート1!$A:$BT,MATCH($BC$12&amp;"_"&amp;BM$20,データシート1!$A$1:$BT$1,0),0)</f>
        <v>63.663273789547084</v>
      </c>
      <c r="BN25" s="34">
        <f>VLOOKUP($AX25&amp;"_"&amp;$BC$14,データシート1!$A:$BT,MATCH($BC$12&amp;"_"&amp;BN$20,データシート1!$A$1:$BT$1,0),0)</f>
        <v>67.050580880491268</v>
      </c>
      <c r="BO25" s="34">
        <f>VLOOKUP($AX25&amp;"_"&amp;$BC$14,データシート1!$A:$BT,MATCH($BC$12&amp;"_"&amp;BO$20,データシート1!$A$1:$BT$1,0),0)</f>
        <v>3.6233287237626901</v>
      </c>
      <c r="BP25" s="34">
        <f>VLOOKUP($AX25&amp;"_"&amp;$BC$14,データシート1!$A:$BT,MATCH($BC$12&amp;"_"&amp;BP$20,データシート1!$A$1:$BT$1,0),0)</f>
        <v>0</v>
      </c>
      <c r="BQ25" s="34">
        <f>VLOOKUP($AX25&amp;"_"&amp;$BC$14,データシート1!$A:$BT,MATCH($BC$12&amp;"_"&amp;BQ$20,データシート1!$A$1:$BT$1,0),0)</f>
        <v>5.7820520206578028</v>
      </c>
      <c r="BR25" s="35">
        <f t="shared" si="3"/>
        <v>1130.4230473431569</v>
      </c>
      <c r="BT25" s="121" t="str">
        <f t="shared" si="4"/>
        <v>常総市</v>
      </c>
      <c r="BU25" s="33">
        <f t="shared" si="25"/>
        <v>1130.4230473431569</v>
      </c>
      <c r="BV25" s="59">
        <f t="shared" si="16"/>
        <v>0.74099481260626276</v>
      </c>
      <c r="BW25" s="59">
        <f t="shared" si="5"/>
        <v>0.726699638082976</v>
      </c>
      <c r="BX25" s="59">
        <f t="shared" si="5"/>
        <v>4.0778901070584921E-3</v>
      </c>
      <c r="BY25" s="59">
        <f t="shared" si="5"/>
        <v>1.0217284416228314E-2</v>
      </c>
      <c r="BZ25" s="59">
        <f t="shared" si="5"/>
        <v>6.3349642677832108E-2</v>
      </c>
      <c r="CA25" s="59">
        <f t="shared" si="5"/>
        <v>7.1702626608138073E-2</v>
      </c>
      <c r="CB25" s="59">
        <f t="shared" si="5"/>
        <v>0.11883797283639509</v>
      </c>
      <c r="CC25" s="59">
        <f t="shared" si="5"/>
        <v>0.11563268722913626</v>
      </c>
      <c r="CD25" s="59">
        <f t="shared" si="5"/>
        <v>5.631809607843314E-2</v>
      </c>
      <c r="CE25" s="59">
        <f t="shared" si="5"/>
        <v>5.9314591150703116E-2</v>
      </c>
      <c r="CF25" s="59">
        <f t="shared" si="5"/>
        <v>3.2052856072588322E-3</v>
      </c>
      <c r="CG25" s="59">
        <f t="shared" si="5"/>
        <v>0</v>
      </c>
      <c r="CH25" s="59">
        <f t="shared" si="5"/>
        <v>5.1149452713719961E-3</v>
      </c>
      <c r="CI25" s="122">
        <f t="shared" si="6"/>
        <v>1</v>
      </c>
      <c r="CK25" s="123" t="str">
        <f t="shared" si="7"/>
        <v>常総市</v>
      </c>
      <c r="CL25" s="124">
        <f t="shared" si="17"/>
        <v>837.63761413184307</v>
      </c>
      <c r="CM25" s="65">
        <f t="shared" si="18"/>
        <v>0.20606285712096978</v>
      </c>
      <c r="CN25" s="66">
        <f t="shared" si="19"/>
        <v>821.47801938492694</v>
      </c>
      <c r="CO25" s="65">
        <f t="shared" si="20"/>
        <v>0.21011639499403395</v>
      </c>
      <c r="CP25" s="66">
        <f t="shared" si="8"/>
        <v>4.609740961551573</v>
      </c>
      <c r="CQ25" s="65">
        <f t="shared" si="21"/>
        <v>0</v>
      </c>
      <c r="CR25" s="66">
        <f t="shared" si="9"/>
        <v>11.549853785364558</v>
      </c>
      <c r="CS25" s="65">
        <f t="shared" si="22"/>
        <v>0</v>
      </c>
      <c r="CT25" s="66">
        <f t="shared" si="10"/>
        <v>71.611896123975072</v>
      </c>
      <c r="CU25" s="67">
        <f t="shared" si="23"/>
        <v>7.7431269106468747E-2</v>
      </c>
      <c r="CV25" s="16"/>
      <c r="CW25" s="959">
        <f t="shared" si="24"/>
        <v>172.60599999999999</v>
      </c>
      <c r="CX25" s="962">
        <f>VLOOKUP($AX25&amp;"_"&amp;$CW$14,データシート1!$A:$BT,MATCH($CW$12&amp;"_"&amp;CX$20,データシート1!$A$1:$BT$1,0),0)</f>
        <v>172.60599999999999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5.5449999999999999</v>
      </c>
      <c r="DB25" s="962">
        <f>VLOOKUP($AX25&amp;"_"&amp;$CW$14,データシート1!$A:$BT,MATCH($CW$12&amp;"_"&amp;DB$20,データシート1!$A$1:$BT$1,0),0)</f>
        <v>0</v>
      </c>
      <c r="DC25" s="962">
        <f>VLOOKUP($AX25&amp;"_"&amp;$CW$14,データシート1!$A:$BT,MATCH($CW$12&amp;"_"&amp;DC$20,データシート1!$A$1:$BT$1,0),0)</f>
        <v>0</v>
      </c>
      <c r="DD25" s="961">
        <f t="shared" si="11"/>
        <v>178.15099999999998</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17</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23232</v>
      </c>
      <c r="AY26" s="18" t="str">
        <f>IF(IFERROR(比較地域マスタ!$Z11,"")=0,"",IFERROR(比較地域マスタ!$Z11,""))</f>
        <v>愛西市</v>
      </c>
      <c r="BB26" s="110" t="str">
        <f t="shared" si="0"/>
        <v>23232</v>
      </c>
      <c r="BC26" s="1031" t="str">
        <f t="shared" si="0"/>
        <v>愛西市</v>
      </c>
      <c r="BD26" s="34">
        <f t="shared" si="14"/>
        <v>288.44721079585759</v>
      </c>
      <c r="BE26" s="34">
        <f t="shared" si="15"/>
        <v>73.771151040509096</v>
      </c>
      <c r="BF26" s="34">
        <f>VLOOKUP($AX26&amp;"_"&amp;$BC$14,データシート1!$A:$BT,MATCH($BC$12&amp;"_"&amp;BF$20,データシート1!$A$1:$BT$1,0),0)</f>
        <v>61.589874978550476</v>
      </c>
      <c r="BG26" s="34">
        <f>VLOOKUP($AX26&amp;"_"&amp;$BC$14,データシート1!$A:$BT,MATCH($BC$12&amp;"_"&amp;BG$20,データシート1!$A$1:$BT$1,0),0)</f>
        <v>3.0119320530984282</v>
      </c>
      <c r="BH26" s="34">
        <f>VLOOKUP($AX26&amp;"_"&amp;$BC$14,データシート1!$A:$BT,MATCH($BC$12&amp;"_"&amp;BH$20,データシート1!$A$1:$BT$1,0),0)</f>
        <v>9.1693440088601896</v>
      </c>
      <c r="BI26" s="34">
        <f>VLOOKUP($AX26&amp;"_"&amp;$BC$14,データシート1!$A:$BT,MATCH($BC$12&amp;"_"&amp;BI$20,データシート1!$A$1:$BT$1,0),0)</f>
        <v>47.886009460811984</v>
      </c>
      <c r="BJ26" s="34">
        <f>VLOOKUP($AX26&amp;"_"&amp;$BC$14,データシート1!$A:$BT,MATCH($BC$12&amp;"_"&amp;BJ$20,データシート1!$A$1:$BT$1,0),0)</f>
        <v>60.813993263244392</v>
      </c>
      <c r="BK26" s="34">
        <f t="shared" si="1"/>
        <v>98.968614289587165</v>
      </c>
      <c r="BL26" s="34">
        <f t="shared" si="2"/>
        <v>95.342074274917621</v>
      </c>
      <c r="BM26" s="34">
        <f>VLOOKUP($AX26&amp;"_"&amp;$BC$14,データシート1!$A:$BT,MATCH($BC$12&amp;"_"&amp;BM$20,データシート1!$A$1:$BT$1,0),0)</f>
        <v>51.626768320401908</v>
      </c>
      <c r="BN26" s="34">
        <f>VLOOKUP($AX26&amp;"_"&amp;$BC$14,データシート1!$A:$BT,MATCH($BC$12&amp;"_"&amp;BN$20,データシート1!$A$1:$BT$1,0),0)</f>
        <v>43.715305954515721</v>
      </c>
      <c r="BO26" s="34">
        <f>VLOOKUP($AX26&amp;"_"&amp;$BC$14,データシート1!$A:$BT,MATCH($BC$12&amp;"_"&amp;BO$20,データシート1!$A$1:$BT$1,0),0)</f>
        <v>3.6265400146695401</v>
      </c>
      <c r="BP26" s="34">
        <f>VLOOKUP($AX26&amp;"_"&amp;$BC$14,データシート1!$A:$BT,MATCH($BC$12&amp;"_"&amp;BP$20,データシート1!$A$1:$BT$1,0),0)</f>
        <v>0</v>
      </c>
      <c r="BQ26" s="34">
        <f>VLOOKUP($AX26&amp;"_"&amp;$BC$14,データシート1!$A:$BT,MATCH($BC$12&amp;"_"&amp;BQ$20,データシート1!$A$1:$BT$1,0),0)</f>
        <v>7.0074427417049341</v>
      </c>
      <c r="BR26" s="35">
        <f t="shared" si="3"/>
        <v>288.44721079585759</v>
      </c>
      <c r="BT26" s="121" t="str">
        <f t="shared" si="4"/>
        <v>愛西市</v>
      </c>
      <c r="BU26" s="33">
        <f t="shared" si="25"/>
        <v>288.44721079585759</v>
      </c>
      <c r="BV26" s="59">
        <f t="shared" si="16"/>
        <v>0.25575269331593248</v>
      </c>
      <c r="BW26" s="59">
        <f t="shared" si="5"/>
        <v>0.21352217207653781</v>
      </c>
      <c r="BX26" s="59">
        <f t="shared" si="5"/>
        <v>1.0441883091149249E-2</v>
      </c>
      <c r="BY26" s="59">
        <f t="shared" si="5"/>
        <v>3.1788638148245431E-2</v>
      </c>
      <c r="BZ26" s="59">
        <f t="shared" si="5"/>
        <v>0.16601307854109323</v>
      </c>
      <c r="CA26" s="59">
        <f t="shared" si="5"/>
        <v>0.21083231519366019</v>
      </c>
      <c r="CB26" s="59">
        <f t="shared" si="5"/>
        <v>0.34310823812968022</v>
      </c>
      <c r="CC26" s="59">
        <f t="shared" si="5"/>
        <v>0.33053560827250972</v>
      </c>
      <c r="CD26" s="59">
        <f t="shared" si="5"/>
        <v>0.17898168672859749</v>
      </c>
      <c r="CE26" s="59">
        <f t="shared" si="5"/>
        <v>0.15155392154391226</v>
      </c>
      <c r="CF26" s="59">
        <f t="shared" si="5"/>
        <v>1.2572629857170458E-2</v>
      </c>
      <c r="CG26" s="59">
        <f t="shared" si="5"/>
        <v>0</v>
      </c>
      <c r="CH26" s="59">
        <f t="shared" si="5"/>
        <v>2.429367481963382E-2</v>
      </c>
      <c r="CI26" s="122">
        <f t="shared" si="6"/>
        <v>1</v>
      </c>
      <c r="CK26" s="123" t="str">
        <f t="shared" si="7"/>
        <v>愛西市</v>
      </c>
      <c r="CL26" s="124">
        <f t="shared" si="17"/>
        <v>73.771151040509096</v>
      </c>
      <c r="CM26" s="65">
        <f t="shared" si="18"/>
        <v>0</v>
      </c>
      <c r="CN26" s="66">
        <f t="shared" si="19"/>
        <v>61.589874978550476</v>
      </c>
      <c r="CO26" s="65">
        <f t="shared" si="20"/>
        <v>0</v>
      </c>
      <c r="CP26" s="66">
        <f t="shared" si="8"/>
        <v>3.0119320530984282</v>
      </c>
      <c r="CQ26" s="65">
        <f t="shared" si="21"/>
        <v>0</v>
      </c>
      <c r="CR26" s="66">
        <f t="shared" si="9"/>
        <v>9.1693440088601896</v>
      </c>
      <c r="CS26" s="65">
        <f t="shared" si="22"/>
        <v>0</v>
      </c>
      <c r="CT26" s="66">
        <f t="shared" si="10"/>
        <v>47.886009460811984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44204</v>
      </c>
      <c r="AY27" s="18" t="str">
        <f>IF(IFERROR(比較地域マスタ!$Z12,"")=0,"",IFERROR(比較地域マスタ!$Z12,""))</f>
        <v>日田市</v>
      </c>
      <c r="BB27" s="110" t="str">
        <f t="shared" si="0"/>
        <v>44204</v>
      </c>
      <c r="BC27" s="1031" t="str">
        <f t="shared" si="0"/>
        <v>日田市</v>
      </c>
      <c r="BD27" s="34">
        <f t="shared" si="14"/>
        <v>859.39647378806376</v>
      </c>
      <c r="BE27" s="34">
        <f t="shared" si="15"/>
        <v>590.45508015182497</v>
      </c>
      <c r="BF27" s="34">
        <f>VLOOKUP($AX27&amp;"_"&amp;$BC$14,データシート1!$A:$BT,MATCH($BC$12&amp;"_"&amp;BF$20,データシート1!$A$1:$BT$1,0),0)</f>
        <v>530.59751587326969</v>
      </c>
      <c r="BG27" s="34">
        <f>VLOOKUP($AX27&amp;"_"&amp;$BC$14,データシート1!$A:$BT,MATCH($BC$12&amp;"_"&amp;BG$20,データシート1!$A$1:$BT$1,0),0)</f>
        <v>10.017353816942153</v>
      </c>
      <c r="BH27" s="34">
        <f>VLOOKUP($AX27&amp;"_"&amp;$BC$14,データシート1!$A:$BT,MATCH($BC$12&amp;"_"&amp;BH$20,データシート1!$A$1:$BT$1,0),0)</f>
        <v>49.840210461613083</v>
      </c>
      <c r="BI27" s="34">
        <f>VLOOKUP($AX27&amp;"_"&amp;$BC$14,データシート1!$A:$BT,MATCH($BC$12&amp;"_"&amp;BI$20,データシート1!$A$1:$BT$1,0),0)</f>
        <v>77.645587677656962</v>
      </c>
      <c r="BJ27" s="34">
        <f>VLOOKUP($AX27&amp;"_"&amp;$BC$14,データシート1!$A:$BT,MATCH($BC$12&amp;"_"&amp;BJ$20,データシート1!$A$1:$BT$1,0),0)</f>
        <v>56.438046001283972</v>
      </c>
      <c r="BK27" s="34">
        <f t="shared" si="1"/>
        <v>127.19260153827071</v>
      </c>
      <c r="BL27" s="34">
        <f t="shared" si="2"/>
        <v>123.51520635305801</v>
      </c>
      <c r="BM27" s="34">
        <f>VLOOKUP($AX27&amp;"_"&amp;$BC$14,データシート1!$A:$BT,MATCH($BC$12&amp;"_"&amp;BM$20,データシート1!$A$1:$BT$1,0),0)</f>
        <v>54.262132379195087</v>
      </c>
      <c r="BN27" s="34">
        <f>VLOOKUP($AX27&amp;"_"&amp;$BC$14,データシート1!$A:$BT,MATCH($BC$12&amp;"_"&amp;BN$20,データシート1!$A$1:$BT$1,0),0)</f>
        <v>69.253073973862911</v>
      </c>
      <c r="BO27" s="34">
        <f>VLOOKUP($AX27&amp;"_"&amp;$BC$14,データシート1!$A:$BT,MATCH($BC$12&amp;"_"&amp;BO$20,データシート1!$A$1:$BT$1,0),0)</f>
        <v>3.6773951852127098</v>
      </c>
      <c r="BP27" s="34">
        <f>VLOOKUP($AX27&amp;"_"&amp;$BC$14,データシート1!$A:$BT,MATCH($BC$12&amp;"_"&amp;BP$20,データシート1!$A$1:$BT$1,0),0)</f>
        <v>0</v>
      </c>
      <c r="BQ27" s="34">
        <f>VLOOKUP($AX27&amp;"_"&amp;$BC$14,データシート1!$A:$BT,MATCH($BC$12&amp;"_"&amp;BQ$20,データシート1!$A$1:$BT$1,0),0)</f>
        <v>7.6651584190272004</v>
      </c>
      <c r="BR27" s="35">
        <f t="shared" si="3"/>
        <v>859.39647378806376</v>
      </c>
      <c r="BT27" s="121" t="str">
        <f t="shared" si="4"/>
        <v>日田市</v>
      </c>
      <c r="BU27" s="33">
        <f t="shared" si="25"/>
        <v>859.39647378806376</v>
      </c>
      <c r="BV27" s="59">
        <f t="shared" si="16"/>
        <v>0.68705783437672963</v>
      </c>
      <c r="BW27" s="59">
        <f t="shared" si="5"/>
        <v>0.61740713635290134</v>
      </c>
      <c r="BX27" s="59">
        <f t="shared" si="5"/>
        <v>1.165626590575532E-2</v>
      </c>
      <c r="BY27" s="59">
        <f t="shared" si="5"/>
        <v>5.7994432118072904E-2</v>
      </c>
      <c r="BZ27" s="59">
        <f t="shared" si="5"/>
        <v>9.0348971686385088E-2</v>
      </c>
      <c r="CA27" s="59">
        <f t="shared" si="5"/>
        <v>6.5671721635667535E-2</v>
      </c>
      <c r="CB27" s="59">
        <f t="shared" si="5"/>
        <v>0.14800223810278018</v>
      </c>
      <c r="CC27" s="59">
        <f t="shared" si="5"/>
        <v>0.14372319426518634</v>
      </c>
      <c r="CD27" s="59">
        <f t="shared" si="5"/>
        <v>6.3139812687405442E-2</v>
      </c>
      <c r="CE27" s="59">
        <f t="shared" si="5"/>
        <v>8.0583381577780888E-2</v>
      </c>
      <c r="CF27" s="59">
        <f t="shared" si="5"/>
        <v>4.2790438375938629E-3</v>
      </c>
      <c r="CG27" s="59">
        <f t="shared" si="5"/>
        <v>0</v>
      </c>
      <c r="CH27" s="59">
        <f t="shared" si="5"/>
        <v>8.9192341984376221E-3</v>
      </c>
      <c r="CI27" s="122">
        <f t="shared" si="6"/>
        <v>1</v>
      </c>
      <c r="CK27" s="123" t="str">
        <f t="shared" si="7"/>
        <v>日田市</v>
      </c>
      <c r="CL27" s="124">
        <f t="shared" si="17"/>
        <v>590.45508015182497</v>
      </c>
      <c r="CM27" s="65">
        <f t="shared" si="18"/>
        <v>9.3551570401928852E-2</v>
      </c>
      <c r="CN27" s="66">
        <f t="shared" si="19"/>
        <v>530.59751587326969</v>
      </c>
      <c r="CO27" s="65">
        <f t="shared" si="20"/>
        <v>6.168894316463E-2</v>
      </c>
      <c r="CP27" s="66">
        <f t="shared" si="8"/>
        <v>10.017353816942153</v>
      </c>
      <c r="CQ27" s="65">
        <f t="shared" si="21"/>
        <v>0</v>
      </c>
      <c r="CR27" s="66">
        <f t="shared" si="9"/>
        <v>49.840210461613083</v>
      </c>
      <c r="CS27" s="65">
        <f t="shared" si="22"/>
        <v>0.45156310118983378</v>
      </c>
      <c r="CT27" s="66">
        <f t="shared" si="10"/>
        <v>77.645587677656962</v>
      </c>
      <c r="CU27" s="67">
        <f t="shared" si="23"/>
        <v>7.8574973575164311E-2</v>
      </c>
      <c r="CV27" s="16"/>
      <c r="CW27" s="959">
        <f t="shared" si="24"/>
        <v>55.238</v>
      </c>
      <c r="CX27" s="962">
        <f>VLOOKUP($AX27&amp;"_"&amp;$CW$14,データシート1!$A:$BT,MATCH($CW$12&amp;"_"&amp;CX$20,データシート1!$A$1:$BT$1,0),0)</f>
        <v>32.731999999999999</v>
      </c>
      <c r="CY27" s="962">
        <f>VLOOKUP($AX27&amp;"_"&amp;$CW$14,データシート1!$A:$BT,MATCH($CW$12&amp;"_"&amp;CY$20,データシート1!$A$1:$BT$1,0),0)</f>
        <v>0</v>
      </c>
      <c r="CZ27" s="962">
        <f>VLOOKUP($AX27&amp;"_"&amp;$CW$14,データシート1!$A:$BT,MATCH($CW$12&amp;"_"&amp;CZ$20,データシート1!$A$1:$BT$1,0),0)</f>
        <v>22.506</v>
      </c>
      <c r="DA27" s="962">
        <f>VLOOKUP($AX27&amp;"_"&amp;$CW$14,データシート1!$A:$BT,MATCH($CW$12&amp;"_"&amp;DA$20,データシート1!$A$1:$BT$1,0),0)</f>
        <v>6.101</v>
      </c>
      <c r="DB27" s="962">
        <f>VLOOKUP($AX27&amp;"_"&amp;$CW$14,データシート1!$A:$BT,MATCH($CW$12&amp;"_"&amp;DB$20,データシート1!$A$1:$BT$1,0),0)</f>
        <v>0</v>
      </c>
      <c r="DC27" s="962">
        <f>VLOOKUP($AX27&amp;"_"&amp;$CW$14,データシート1!$A:$BT,MATCH($CW$12&amp;"_"&amp;DC$20,データシート1!$A$1:$BT$1,0),0)</f>
        <v>0</v>
      </c>
      <c r="DD27" s="961">
        <f t="shared" si="11"/>
        <v>61.338999999999999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0.53</v>
      </c>
      <c r="DO27" s="127">
        <f t="shared" si="27"/>
        <v>0</v>
      </c>
      <c r="DP27" s="127">
        <f t="shared" si="13"/>
        <v>0.37</v>
      </c>
      <c r="DQ27" s="127">
        <f t="shared" si="13"/>
        <v>0.1</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23238</v>
      </c>
      <c r="AY28" s="18" t="str">
        <f>IF(IFERROR(比較地域マスタ!$Z13,"")=0,"",IFERROR(比較地域マスタ!$Z13,""))</f>
        <v>長久手市</v>
      </c>
      <c r="BB28" s="110" t="str">
        <f t="shared" si="0"/>
        <v>23238</v>
      </c>
      <c r="BC28" s="1031" t="str">
        <f t="shared" si="0"/>
        <v>長久手市</v>
      </c>
      <c r="BD28" s="34">
        <f t="shared" si="14"/>
        <v>265.815980893296</v>
      </c>
      <c r="BE28" s="34">
        <f t="shared" si="15"/>
        <v>25.827389509672606</v>
      </c>
      <c r="BF28" s="34">
        <f>VLOOKUP($AX28&amp;"_"&amp;$BC$14,データシート1!$A:$BT,MATCH($BC$12&amp;"_"&amp;BF$20,データシート1!$A$1:$BT$1,0),0)</f>
        <v>20.22712716975942</v>
      </c>
      <c r="BG28" s="34">
        <f>VLOOKUP($AX28&amp;"_"&amp;$BC$14,データシート1!$A:$BT,MATCH($BC$12&amp;"_"&amp;BG$20,データシート1!$A$1:$BT$1,0),0)</f>
        <v>2.7960454828345878</v>
      </c>
      <c r="BH28" s="34">
        <f>VLOOKUP($AX28&amp;"_"&amp;$BC$14,データシート1!$A:$BT,MATCH($BC$12&amp;"_"&amp;BH$20,データシート1!$A$1:$BT$1,0),0)</f>
        <v>2.8042168570786012</v>
      </c>
      <c r="BI28" s="34">
        <f>VLOOKUP($AX28&amp;"_"&amp;$BC$14,データシート1!$A:$BT,MATCH($BC$12&amp;"_"&amp;BI$20,データシート1!$A$1:$BT$1,0),0)</f>
        <v>99.126594393014642</v>
      </c>
      <c r="BJ28" s="34">
        <f>VLOOKUP($AX28&amp;"_"&amp;$BC$14,データシート1!$A:$BT,MATCH($BC$12&amp;"_"&amp;BJ$20,データシート1!$A$1:$BT$1,0),0)</f>
        <v>63.682962444340973</v>
      </c>
      <c r="BK28" s="34">
        <f t="shared" si="1"/>
        <v>67.721070585583206</v>
      </c>
      <c r="BL28" s="34">
        <f t="shared" si="2"/>
        <v>64.187658007212576</v>
      </c>
      <c r="BM28" s="34">
        <f>VLOOKUP($AX28&amp;"_"&amp;$BC$14,データシート1!$A:$BT,MATCH($BC$12&amp;"_"&amp;BM$20,データシート1!$A$1:$BT$1,0),0)</f>
        <v>44.407039655982402</v>
      </c>
      <c r="BN28" s="34">
        <f>VLOOKUP($AX28&amp;"_"&amp;$BC$14,データシート1!$A:$BT,MATCH($BC$12&amp;"_"&amp;BN$20,データシート1!$A$1:$BT$1,0),0)</f>
        <v>19.780618351230167</v>
      </c>
      <c r="BO28" s="34">
        <f>VLOOKUP($AX28&amp;"_"&amp;$BC$14,データシート1!$A:$BT,MATCH($BC$12&amp;"_"&amp;BO$20,データシート1!$A$1:$BT$1,0),0)</f>
        <v>3.5334125783706298</v>
      </c>
      <c r="BP28" s="34">
        <f>VLOOKUP($AX28&amp;"_"&amp;$BC$14,データシート1!$A:$BT,MATCH($BC$12&amp;"_"&amp;BP$20,データシート1!$A$1:$BT$1,0),0)</f>
        <v>0</v>
      </c>
      <c r="BQ28" s="34">
        <f>VLOOKUP($AX28&amp;"_"&amp;$BC$14,データシート1!$A:$BT,MATCH($BC$12&amp;"_"&amp;BQ$20,データシート1!$A$1:$BT$1,0),0)</f>
        <v>9.4579639606845909</v>
      </c>
      <c r="BR28" s="35">
        <f t="shared" si="3"/>
        <v>265.815980893296</v>
      </c>
      <c r="BT28" s="121" t="str">
        <f t="shared" si="4"/>
        <v>長久手市</v>
      </c>
      <c r="BU28" s="33">
        <f t="shared" si="25"/>
        <v>265.815980893296</v>
      </c>
      <c r="BV28" s="59">
        <f t="shared" si="16"/>
        <v>9.7162666529219149E-2</v>
      </c>
      <c r="BW28" s="59">
        <f t="shared" si="5"/>
        <v>7.6094473709912139E-2</v>
      </c>
      <c r="BX28" s="59">
        <f t="shared" si="5"/>
        <v>1.051872605039867E-2</v>
      </c>
      <c r="BY28" s="59">
        <f t="shared" si="5"/>
        <v>1.0549466768908344E-2</v>
      </c>
      <c r="BZ28" s="59">
        <f t="shared" si="5"/>
        <v>0.37291435247757393</v>
      </c>
      <c r="CA28" s="59">
        <f t="shared" si="5"/>
        <v>0.23957537176782695</v>
      </c>
      <c r="CB28" s="59">
        <f t="shared" si="5"/>
        <v>0.25476673884693124</v>
      </c>
      <c r="CC28" s="59">
        <f t="shared" si="5"/>
        <v>0.24147403700674724</v>
      </c>
      <c r="CD28" s="59">
        <f t="shared" si="5"/>
        <v>0.16705932994227424</v>
      </c>
      <c r="CE28" s="59">
        <f t="shared" si="5"/>
        <v>7.4414707064472979E-2</v>
      </c>
      <c r="CF28" s="59">
        <f t="shared" si="5"/>
        <v>1.3292701840183996E-2</v>
      </c>
      <c r="CG28" s="59">
        <f t="shared" si="5"/>
        <v>0</v>
      </c>
      <c r="CH28" s="59">
        <f t="shared" si="5"/>
        <v>3.5580870378448815E-2</v>
      </c>
      <c r="CI28" s="122">
        <f t="shared" si="6"/>
        <v>1</v>
      </c>
      <c r="CK28" s="123" t="str">
        <f t="shared" si="7"/>
        <v>長久手市</v>
      </c>
      <c r="CL28" s="124">
        <f t="shared" si="17"/>
        <v>25.827389509672606</v>
      </c>
      <c r="CM28" s="65">
        <f t="shared" si="18"/>
        <v>0.11867246586621261</v>
      </c>
      <c r="CN28" s="66">
        <f t="shared" si="19"/>
        <v>20.22712716975942</v>
      </c>
      <c r="CO28" s="65">
        <f t="shared" si="20"/>
        <v>0.15152918030704479</v>
      </c>
      <c r="CP28" s="66">
        <f t="shared" si="8"/>
        <v>2.7960454828345878</v>
      </c>
      <c r="CQ28" s="65">
        <f t="shared" si="21"/>
        <v>0</v>
      </c>
      <c r="CR28" s="66">
        <f t="shared" si="9"/>
        <v>2.8042168570786012</v>
      </c>
      <c r="CS28" s="65">
        <f t="shared" si="22"/>
        <v>0</v>
      </c>
      <c r="CT28" s="66">
        <f t="shared" si="10"/>
        <v>99.126594393014642</v>
      </c>
      <c r="CU28" s="67">
        <f t="shared" si="23"/>
        <v>0.33626697461068977</v>
      </c>
      <c r="CV28" s="16"/>
      <c r="CW28" s="959">
        <f t="shared" si="24"/>
        <v>3.0649999999999999</v>
      </c>
      <c r="CX28" s="962">
        <f>VLOOKUP($AX28&amp;"_"&amp;$CW$14,データシート1!$A:$BT,MATCH($CW$12&amp;"_"&amp;CX$20,データシート1!$A$1:$BT$1,0),0)</f>
        <v>3.0649999999999999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33.332999999999998</v>
      </c>
      <c r="DB28" s="962">
        <f>VLOOKUP($AX28&amp;"_"&amp;$CW$14,データシート1!$A:$BT,MATCH($CW$12&amp;"_"&amp;DB$20,データシート1!$A$1:$BT$1,0),0)</f>
        <v>0</v>
      </c>
      <c r="DC28" s="962">
        <f>VLOOKUP($AX28&amp;"_"&amp;$CW$14,データシート1!$A:$BT,MATCH($CW$12&amp;"_"&amp;DC$20,データシート1!$A$1:$BT$1,0),0)</f>
        <v>0</v>
      </c>
      <c r="DD28" s="961">
        <f t="shared" si="11"/>
        <v>36.397999999999996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0.08</v>
      </c>
      <c r="DO28" s="127">
        <f t="shared" si="27"/>
        <v>0</v>
      </c>
      <c r="DP28" s="127">
        <f t="shared" si="13"/>
        <v>0</v>
      </c>
      <c r="DQ28" s="127">
        <f t="shared" si="13"/>
        <v>0.92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28223</v>
      </c>
      <c r="AY29" s="18" t="str">
        <f>IF(IFERROR(比較地域マスタ!$Z14,"")=0,"",IFERROR(比較地域マスタ!$Z14,""))</f>
        <v>丹波市</v>
      </c>
      <c r="BB29" s="110" t="str">
        <f t="shared" si="0"/>
        <v>28223</v>
      </c>
      <c r="BC29" s="1031" t="str">
        <f t="shared" si="0"/>
        <v>丹波市</v>
      </c>
      <c r="BD29" s="34">
        <f t="shared" si="14"/>
        <v>653.39111830942306</v>
      </c>
      <c r="BE29" s="34">
        <f t="shared" si="15"/>
        <v>414.44734637521003</v>
      </c>
      <c r="BF29" s="34">
        <f>VLOOKUP($AX29&amp;"_"&amp;$BC$14,データシート1!$A:$BT,MATCH($BC$12&amp;"_"&amp;BF$20,データシート1!$A$1:$BT$1,0),0)</f>
        <v>395.51739242304501</v>
      </c>
      <c r="BG29" s="34">
        <f>VLOOKUP($AX29&amp;"_"&amp;$BC$14,データシート1!$A:$BT,MATCH($BC$12&amp;"_"&amp;BG$20,データシート1!$A$1:$BT$1,0),0)</f>
        <v>3.6104495544073867</v>
      </c>
      <c r="BH29" s="34">
        <f>VLOOKUP($AX29&amp;"_"&amp;$BC$14,データシート1!$A:$BT,MATCH($BC$12&amp;"_"&amp;BH$20,データシート1!$A$1:$BT$1,0),0)</f>
        <v>15.319504397757626</v>
      </c>
      <c r="BI29" s="34">
        <f>VLOOKUP($AX29&amp;"_"&amp;$BC$14,データシート1!$A:$BT,MATCH($BC$12&amp;"_"&amp;BI$20,データシート1!$A$1:$BT$1,0),0)</f>
        <v>50.561438368705737</v>
      </c>
      <c r="BJ29" s="34">
        <f>VLOOKUP($AX29&amp;"_"&amp;$BC$14,データシート1!$A:$BT,MATCH($BC$12&amp;"_"&amp;BJ$20,データシート1!$A$1:$BT$1,0),0)</f>
        <v>46.783241339452303</v>
      </c>
      <c r="BK29" s="34">
        <f t="shared" si="1"/>
        <v>134.46865284621487</v>
      </c>
      <c r="BL29" s="34">
        <f t="shared" si="2"/>
        <v>130.82465508643349</v>
      </c>
      <c r="BM29" s="34">
        <f>VLOOKUP($AX29&amp;"_"&amp;$BC$14,データシート1!$A:$BT,MATCH($BC$12&amp;"_"&amp;BM$20,データシート1!$A$1:$BT$1,0),0)</f>
        <v>57.91005251008778</v>
      </c>
      <c r="BN29" s="34">
        <f>VLOOKUP($AX29&amp;"_"&amp;$BC$14,データシート1!$A:$BT,MATCH($BC$12&amp;"_"&amp;BN$20,データシート1!$A$1:$BT$1,0),0)</f>
        <v>72.914602576345729</v>
      </c>
      <c r="BO29" s="34">
        <f>VLOOKUP($AX29&amp;"_"&amp;$BC$14,データシート1!$A:$BT,MATCH($BC$12&amp;"_"&amp;BO$20,データシート1!$A$1:$BT$1,0),0)</f>
        <v>3.6439977597813802</v>
      </c>
      <c r="BP29" s="34">
        <f>VLOOKUP($AX29&amp;"_"&amp;$BC$14,データシート1!$A:$BT,MATCH($BC$12&amp;"_"&amp;BP$20,データシート1!$A$1:$BT$1,0),0)</f>
        <v>0</v>
      </c>
      <c r="BQ29" s="34">
        <f>VLOOKUP($AX29&amp;"_"&amp;$BC$14,データシート1!$A:$BT,MATCH($BC$12&amp;"_"&amp;BQ$20,データシート1!$A$1:$BT$1,0),0)</f>
        <v>7.1304393798399994</v>
      </c>
      <c r="BR29" s="35">
        <f t="shared" si="3"/>
        <v>653.39111830942306</v>
      </c>
      <c r="BT29" s="121" t="str">
        <f t="shared" si="4"/>
        <v>丹波市</v>
      </c>
      <c r="BU29" s="33">
        <f t="shared" si="25"/>
        <v>653.39111830942306</v>
      </c>
      <c r="BV29" s="59">
        <f t="shared" si="16"/>
        <v>0.6343020814968322</v>
      </c>
      <c r="BW29" s="59">
        <f t="shared" si="5"/>
        <v>0.60533022463850183</v>
      </c>
      <c r="BX29" s="59">
        <f t="shared" si="5"/>
        <v>5.5257095684878976E-3</v>
      </c>
      <c r="BY29" s="59">
        <f t="shared" si="5"/>
        <v>2.344614728984248E-2</v>
      </c>
      <c r="BZ29" s="59">
        <f t="shared" si="5"/>
        <v>7.7383112429700363E-2</v>
      </c>
      <c r="CA29" s="59">
        <f t="shared" si="5"/>
        <v>7.1600669229325828E-2</v>
      </c>
      <c r="CB29" s="59">
        <f t="shared" si="5"/>
        <v>0.205801164230909</v>
      </c>
      <c r="CC29" s="59">
        <f t="shared" si="5"/>
        <v>0.20022410990973946</v>
      </c>
      <c r="CD29" s="59">
        <f t="shared" si="5"/>
        <v>8.8629996471215597E-2</v>
      </c>
      <c r="CE29" s="59">
        <f t="shared" si="5"/>
        <v>0.11159411343852386</v>
      </c>
      <c r="CF29" s="59">
        <f t="shared" si="5"/>
        <v>5.577054321169562E-3</v>
      </c>
      <c r="CG29" s="59">
        <f t="shared" si="5"/>
        <v>0</v>
      </c>
      <c r="CH29" s="59">
        <f t="shared" si="5"/>
        <v>1.0912972613232361E-2</v>
      </c>
      <c r="CI29" s="122">
        <f t="shared" si="6"/>
        <v>1</v>
      </c>
      <c r="CK29" s="123" t="str">
        <f t="shared" si="7"/>
        <v>丹波市</v>
      </c>
      <c r="CL29" s="124">
        <f t="shared" si="17"/>
        <v>414.44734637521003</v>
      </c>
      <c r="CM29" s="65">
        <f t="shared" si="18"/>
        <v>0.22207887396309636</v>
      </c>
      <c r="CN29" s="66">
        <f t="shared" si="19"/>
        <v>395.51739242304501</v>
      </c>
      <c r="CO29" s="65">
        <f t="shared" si="20"/>
        <v>0.23270784487159571</v>
      </c>
      <c r="CP29" s="66">
        <f t="shared" si="8"/>
        <v>3.6104495544073867</v>
      </c>
      <c r="CQ29" s="65">
        <f t="shared" si="21"/>
        <v>0</v>
      </c>
      <c r="CR29" s="66">
        <f t="shared" si="9"/>
        <v>15.319504397757626</v>
      </c>
      <c r="CS29" s="65">
        <f t="shared" si="22"/>
        <v>0</v>
      </c>
      <c r="CT29" s="66">
        <f t="shared" si="10"/>
        <v>50.561438368705737</v>
      </c>
      <c r="CU29" s="67">
        <f t="shared" si="23"/>
        <v>0.1977594056380472</v>
      </c>
      <c r="CV29" s="16"/>
      <c r="CW29" s="959">
        <f t="shared" si="24"/>
        <v>92.04</v>
      </c>
      <c r="CX29" s="962">
        <f>VLOOKUP($AX29&amp;"_"&amp;$CW$14,データシート1!$A:$BT,MATCH($CW$12&amp;"_"&amp;CX$20,データシート1!$A$1:$BT$1,0),0)</f>
        <v>92.04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9.9990000000000006</v>
      </c>
      <c r="DB29" s="962">
        <f>VLOOKUP($AX29&amp;"_"&amp;$CW$14,データシート1!$A:$BT,MATCH($CW$12&amp;"_"&amp;DB$20,データシート1!$A$1:$BT$1,0),0)</f>
        <v>0</v>
      </c>
      <c r="DC29" s="962">
        <f>VLOOKUP($AX29&amp;"_"&amp;$CW$14,データシート1!$A:$BT,MATCH($CW$12&amp;"_"&amp;DC$20,データシート1!$A$1:$BT$1,0),0)</f>
        <v>0</v>
      </c>
      <c r="DD29" s="961">
        <f t="shared" si="11"/>
        <v>102.039</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06210</v>
      </c>
      <c r="AY30" s="18" t="str">
        <f>IF(IFERROR(比較地域マスタ!$Z15,"")=0,"",IFERROR(比較地域マスタ!$Z15,""))</f>
        <v>天童市</v>
      </c>
      <c r="BB30" s="110" t="str">
        <f t="shared" si="0"/>
        <v>06210</v>
      </c>
      <c r="BC30" s="1031" t="str">
        <f t="shared" si="0"/>
        <v>天童市</v>
      </c>
      <c r="BD30" s="34">
        <f t="shared" si="14"/>
        <v>418.82593558108749</v>
      </c>
      <c r="BE30" s="34">
        <f t="shared" si="15"/>
        <v>116.99029339163847</v>
      </c>
      <c r="BF30" s="34">
        <f>VLOOKUP($AX30&amp;"_"&amp;$BC$14,データシート1!$A:$BT,MATCH($BC$12&amp;"_"&amp;BF$20,データシート1!$A$1:$BT$1,0),0)</f>
        <v>100.60017376887174</v>
      </c>
      <c r="BG30" s="34">
        <f>VLOOKUP($AX30&amp;"_"&amp;$BC$14,データシート1!$A:$BT,MATCH($BC$12&amp;"_"&amp;BG$20,データシート1!$A$1:$BT$1,0),0)</f>
        <v>4.5035090286485744</v>
      </c>
      <c r="BH30" s="34">
        <f>VLOOKUP($AX30&amp;"_"&amp;$BC$14,データシート1!$A:$BT,MATCH($BC$12&amp;"_"&amp;BH$20,データシート1!$A$1:$BT$1,0),0)</f>
        <v>11.886610594118148</v>
      </c>
      <c r="BI30" s="34">
        <f>VLOOKUP($AX30&amp;"_"&amp;$BC$14,データシート1!$A:$BT,MATCH($BC$12&amp;"_"&amp;BI$20,データシート1!$A$1:$BT$1,0),0)</f>
        <v>79.941917793247342</v>
      </c>
      <c r="BJ30" s="34">
        <f>VLOOKUP($AX30&amp;"_"&amp;$BC$14,データシート1!$A:$BT,MATCH($BC$12&amp;"_"&amp;BJ$20,データシート1!$A$1:$BT$1,0),0)</f>
        <v>94.535725042648934</v>
      </c>
      <c r="BK30" s="34">
        <f t="shared" si="1"/>
        <v>117.27727736787085</v>
      </c>
      <c r="BL30" s="34">
        <f t="shared" si="2"/>
        <v>113.68670381135813</v>
      </c>
      <c r="BM30" s="34">
        <f>VLOOKUP($AX30&amp;"_"&amp;$BC$14,データシート1!$A:$BT,MATCH($BC$12&amp;"_"&amp;BM$20,データシート1!$A$1:$BT$1,0),0)</f>
        <v>58.28517395424813</v>
      </c>
      <c r="BN30" s="34">
        <f>VLOOKUP($AX30&amp;"_"&amp;$BC$14,データシート1!$A:$BT,MATCH($BC$12&amp;"_"&amp;BN$20,データシート1!$A$1:$BT$1,0),0)</f>
        <v>55.401529857109999</v>
      </c>
      <c r="BO30" s="34">
        <f>VLOOKUP($AX30&amp;"_"&amp;$BC$14,データシート1!$A:$BT,MATCH($BC$12&amp;"_"&amp;BO$20,データシート1!$A$1:$BT$1,0),0)</f>
        <v>3.5905735565127199</v>
      </c>
      <c r="BP30" s="34">
        <f>VLOOKUP($AX30&amp;"_"&amp;$BC$14,データシート1!$A:$BT,MATCH($BC$12&amp;"_"&amp;BP$20,データシート1!$A$1:$BT$1,0),0)</f>
        <v>0</v>
      </c>
      <c r="BQ30" s="34">
        <f>VLOOKUP($AX30&amp;"_"&amp;$BC$14,データシート1!$A:$BT,MATCH($BC$12&amp;"_"&amp;BQ$20,データシート1!$A$1:$BT$1,0),0)</f>
        <v>10.08072198568185</v>
      </c>
      <c r="BR30" s="35">
        <f t="shared" si="3"/>
        <v>418.82593558108749</v>
      </c>
      <c r="BT30" s="121" t="str">
        <f t="shared" si="4"/>
        <v>天童市</v>
      </c>
      <c r="BU30" s="33">
        <f t="shared" si="25"/>
        <v>418.82593558108749</v>
      </c>
      <c r="BV30" s="59">
        <f t="shared" si="16"/>
        <v>0.27932915192876917</v>
      </c>
      <c r="BW30" s="59">
        <f t="shared" si="5"/>
        <v>0.24019566417083757</v>
      </c>
      <c r="BX30" s="59">
        <f t="shared" si="5"/>
        <v>1.075269854623572E-2</v>
      </c>
      <c r="BY30" s="59">
        <f t="shared" si="5"/>
        <v>2.8380789211695848E-2</v>
      </c>
      <c r="BZ30" s="59">
        <f t="shared" si="5"/>
        <v>0.19087145995945626</v>
      </c>
      <c r="CA30" s="59">
        <f t="shared" si="5"/>
        <v>0.22571602427506829</v>
      </c>
      <c r="CB30" s="59">
        <f t="shared" si="5"/>
        <v>0.28001436254218115</v>
      </c>
      <c r="CC30" s="59">
        <f t="shared" si="5"/>
        <v>0.27144141313413872</v>
      </c>
      <c r="CD30" s="59">
        <f t="shared" si="5"/>
        <v>0.13916323943354203</v>
      </c>
      <c r="CE30" s="59">
        <f t="shared" si="5"/>
        <v>0.13227817370059666</v>
      </c>
      <c r="CF30" s="59">
        <f t="shared" si="5"/>
        <v>8.5729494080424747E-3</v>
      </c>
      <c r="CG30" s="59">
        <f t="shared" si="5"/>
        <v>0</v>
      </c>
      <c r="CH30" s="59">
        <f t="shared" si="5"/>
        <v>2.4069001294525025E-2</v>
      </c>
      <c r="CI30" s="122">
        <f t="shared" si="6"/>
        <v>1</v>
      </c>
      <c r="CK30" s="123" t="str">
        <f t="shared" si="7"/>
        <v>天童市</v>
      </c>
      <c r="CL30" s="124">
        <f t="shared" si="17"/>
        <v>116.99029339163847</v>
      </c>
      <c r="CM30" s="65">
        <f t="shared" si="18"/>
        <v>0.5446007369749335</v>
      </c>
      <c r="CN30" s="66">
        <f t="shared" si="19"/>
        <v>100.60017376887174</v>
      </c>
      <c r="CO30" s="65">
        <f t="shared" si="20"/>
        <v>0.63332892591597523</v>
      </c>
      <c r="CP30" s="66">
        <f t="shared" si="8"/>
        <v>4.5035090286485744</v>
      </c>
      <c r="CQ30" s="65">
        <f t="shared" si="21"/>
        <v>0</v>
      </c>
      <c r="CR30" s="66">
        <f t="shared" si="9"/>
        <v>11.886610594118148</v>
      </c>
      <c r="CS30" s="65">
        <f t="shared" si="22"/>
        <v>0</v>
      </c>
      <c r="CT30" s="66">
        <f t="shared" si="10"/>
        <v>79.941917793247342</v>
      </c>
      <c r="CU30" s="67">
        <f t="shared" si="23"/>
        <v>0</v>
      </c>
      <c r="CV30" s="16"/>
      <c r="CW30" s="959">
        <f t="shared" si="24"/>
        <v>63.713000000000001</v>
      </c>
      <c r="CX30" s="962">
        <f>VLOOKUP($AX30&amp;"_"&amp;$CW$14,データシート1!$A:$BT,MATCH($CW$12&amp;"_"&amp;CX$20,データシート1!$A$1:$BT$1,0),0)</f>
        <v>63.713000000000001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63.713000000000001</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9</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23208</v>
      </c>
      <c r="AY31" s="18" t="str">
        <f>IF(IFERROR(比較地域マスタ!$Z16,"")=0,"",IFERROR(比較地域マスタ!$Z16,""))</f>
        <v>津島市</v>
      </c>
      <c r="BB31" s="110" t="str">
        <f t="shared" si="0"/>
        <v>23208</v>
      </c>
      <c r="BC31" s="1031" t="str">
        <f t="shared" si="0"/>
        <v>津島市</v>
      </c>
      <c r="BD31" s="34">
        <f t="shared" si="14"/>
        <v>341.47253509261174</v>
      </c>
      <c r="BE31" s="34">
        <f t="shared" si="15"/>
        <v>80.565587735055615</v>
      </c>
      <c r="BF31" s="34">
        <f>VLOOKUP($AX31&amp;"_"&amp;$BC$14,データシート1!$A:$BT,MATCH($BC$12&amp;"_"&amp;BF$20,データシート1!$A$1:$BT$1,0),0)</f>
        <v>72.184362588041878</v>
      </c>
      <c r="BG31" s="34">
        <f>VLOOKUP($AX31&amp;"_"&amp;$BC$14,データシート1!$A:$BT,MATCH($BC$12&amp;"_"&amp;BG$20,データシート1!$A$1:$BT$1,0),0)</f>
        <v>4.1081327933701584</v>
      </c>
      <c r="BH31" s="34">
        <f>VLOOKUP($AX31&amp;"_"&amp;$BC$14,データシート1!$A:$BT,MATCH($BC$12&amp;"_"&amp;BH$20,データシート1!$A$1:$BT$1,0),0)</f>
        <v>4.273092353643583</v>
      </c>
      <c r="BI31" s="34">
        <f>VLOOKUP($AX31&amp;"_"&amp;$BC$14,データシート1!$A:$BT,MATCH($BC$12&amp;"_"&amp;BI$20,データシート1!$A$1:$BT$1,0),0)</f>
        <v>85.923044579571865</v>
      </c>
      <c r="BJ31" s="34">
        <f>VLOOKUP($AX31&amp;"_"&amp;$BC$14,データシート1!$A:$BT,MATCH($BC$12&amp;"_"&amp;BJ$20,データシート1!$A$1:$BT$1,0),0)</f>
        <v>68.264140586091997</v>
      </c>
      <c r="BK31" s="34">
        <f t="shared" si="1"/>
        <v>100.15566617239169</v>
      </c>
      <c r="BL31" s="34">
        <f t="shared" si="2"/>
        <v>96.59539552461824</v>
      </c>
      <c r="BM31" s="34">
        <f>VLOOKUP($AX31&amp;"_"&amp;$BC$14,データシート1!$A:$BT,MATCH($BC$12&amp;"_"&amp;BM$20,データシート1!$A$1:$BT$1,0),0)</f>
        <v>53.288991241445778</v>
      </c>
      <c r="BN31" s="34">
        <f>VLOOKUP($AX31&amp;"_"&amp;$BC$14,データシート1!$A:$BT,MATCH($BC$12&amp;"_"&amp;BN$20,データシート1!$A$1:$BT$1,0),0)</f>
        <v>43.306404283172462</v>
      </c>
      <c r="BO31" s="34">
        <f>VLOOKUP($AX31&amp;"_"&amp;$BC$14,データシート1!$A:$BT,MATCH($BC$12&amp;"_"&amp;BO$20,データシート1!$A$1:$BT$1,0),0)</f>
        <v>3.56027064777345</v>
      </c>
      <c r="BP31" s="34">
        <f>VLOOKUP($AX31&amp;"_"&amp;$BC$14,データシート1!$A:$BT,MATCH($BC$12&amp;"_"&amp;BP$20,データシート1!$A$1:$BT$1,0),0)</f>
        <v>0</v>
      </c>
      <c r="BQ31" s="34">
        <f>VLOOKUP($AX31&amp;"_"&amp;$BC$14,データシート1!$A:$BT,MATCH($BC$12&amp;"_"&amp;BQ$20,データシート1!$A$1:$BT$1,0),0)</f>
        <v>6.5640960195005942</v>
      </c>
      <c r="BR31" s="35">
        <f t="shared" si="3"/>
        <v>341.47253509261174</v>
      </c>
      <c r="BT31" s="121" t="str">
        <f t="shared" si="4"/>
        <v>津島市</v>
      </c>
      <c r="BU31" s="33">
        <f t="shared" si="25"/>
        <v>341.47253509261174</v>
      </c>
      <c r="BV31" s="59">
        <f t="shared" si="16"/>
        <v>0.2359357765426294</v>
      </c>
      <c r="BW31" s="59">
        <f t="shared" si="5"/>
        <v>0.21139141561843194</v>
      </c>
      <c r="BX31" s="59">
        <f t="shared" si="5"/>
        <v>1.2030638986107565E-2</v>
      </c>
      <c r="BY31" s="59">
        <f t="shared" si="5"/>
        <v>1.2513721938089884E-2</v>
      </c>
      <c r="BZ31" s="59">
        <f t="shared" si="5"/>
        <v>0.2516250525280706</v>
      </c>
      <c r="CA31" s="59">
        <f t="shared" si="5"/>
        <v>0.19991107210885317</v>
      </c>
      <c r="CB31" s="59">
        <f t="shared" si="5"/>
        <v>0.29330518820562884</v>
      </c>
      <c r="CC31" s="59">
        <f t="shared" si="5"/>
        <v>0.28287895979224309</v>
      </c>
      <c r="CD31" s="59">
        <f t="shared" si="5"/>
        <v>0.15605644895274848</v>
      </c>
      <c r="CE31" s="59">
        <f t="shared" si="5"/>
        <v>0.12682251083949464</v>
      </c>
      <c r="CF31" s="59">
        <f t="shared" si="5"/>
        <v>1.0426228413385747E-2</v>
      </c>
      <c r="CG31" s="59">
        <f t="shared" si="5"/>
        <v>0</v>
      </c>
      <c r="CH31" s="59">
        <f t="shared" si="5"/>
        <v>1.9222910614818046E-2</v>
      </c>
      <c r="CI31" s="122">
        <f t="shared" si="6"/>
        <v>1</v>
      </c>
      <c r="CK31" s="123" t="str">
        <f t="shared" si="7"/>
        <v>津島市</v>
      </c>
      <c r="CL31" s="124">
        <f t="shared" si="17"/>
        <v>80.565587735055615</v>
      </c>
      <c r="CM31" s="65">
        <f t="shared" si="18"/>
        <v>0.23616782965167885</v>
      </c>
      <c r="CN31" s="66">
        <f t="shared" si="19"/>
        <v>72.184362588041878</v>
      </c>
      <c r="CO31" s="65">
        <f t="shared" si="20"/>
        <v>0.26358894527596799</v>
      </c>
      <c r="CP31" s="66">
        <f t="shared" si="8"/>
        <v>4.1081327933701584</v>
      </c>
      <c r="CQ31" s="65">
        <f t="shared" si="21"/>
        <v>0</v>
      </c>
      <c r="CR31" s="66">
        <f t="shared" si="9"/>
        <v>4.273092353643583</v>
      </c>
      <c r="CS31" s="65">
        <f t="shared" si="22"/>
        <v>0</v>
      </c>
      <c r="CT31" s="66">
        <f t="shared" si="10"/>
        <v>85.923044579571865</v>
      </c>
      <c r="CU31" s="67">
        <f t="shared" si="23"/>
        <v>3.3157577387304869E-2</v>
      </c>
      <c r="CV31" s="16"/>
      <c r="CW31" s="959">
        <f t="shared" si="24"/>
        <v>19.027000000000001</v>
      </c>
      <c r="CX31" s="962">
        <f>VLOOKUP($AX31&amp;"_"&amp;$CW$14,データシート1!$A:$BT,MATCH($CW$12&amp;"_"&amp;CX$20,データシート1!$A$1:$BT$1,0),0)</f>
        <v>19.027000000000001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2.8490000000000002</v>
      </c>
      <c r="DB31" s="962">
        <f>VLOOKUP($AX31&amp;"_"&amp;$CW$14,データシート1!$A:$BT,MATCH($CW$12&amp;"_"&amp;DB$20,データシート1!$A$1:$BT$1,0),0)</f>
        <v>0</v>
      </c>
      <c r="DC31" s="962">
        <f>VLOOKUP($AX31&amp;"_"&amp;$CW$14,データシート1!$A:$BT,MATCH($CW$12&amp;"_"&amp;DC$20,データシート1!$A$1:$BT$1,0),0)</f>
        <v>0</v>
      </c>
      <c r="DD31" s="961">
        <f t="shared" si="11"/>
        <v>21.876000000000001</v>
      </c>
      <c r="DE31" s="16"/>
      <c r="DF31" s="125">
        <f>VLOOKUP($AX31&amp;"_"&amp;$DF$14,データシート1!$A:$BT,MATCH($DF$12&amp;"_"&amp;DF$20,データシート1!$A$1:$BT$1,0),0)</f>
        <v>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0.87</v>
      </c>
      <c r="DO31" s="127">
        <f t="shared" si="27"/>
        <v>0</v>
      </c>
      <c r="DP31" s="127">
        <f t="shared" si="13"/>
        <v>0</v>
      </c>
      <c r="DQ31" s="127">
        <f t="shared" si="13"/>
        <v>0.13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40210</v>
      </c>
      <c r="AY32" s="18" t="str">
        <f>IF(IFERROR(比較地域マスタ!$Z17,"")=0,"",IFERROR(比較地域マスタ!$Z17,""))</f>
        <v>八女市</v>
      </c>
      <c r="AZ32" s="16"/>
      <c r="BA32" s="16"/>
      <c r="BB32" s="110" t="str">
        <f t="shared" si="0"/>
        <v>40210</v>
      </c>
      <c r="BC32" s="1031" t="str">
        <f t="shared" si="0"/>
        <v>八女市</v>
      </c>
      <c r="BD32" s="34">
        <f t="shared" si="14"/>
        <v>449.6681490382029</v>
      </c>
      <c r="BE32" s="34">
        <f t="shared" si="15"/>
        <v>189.69570016991361</v>
      </c>
      <c r="BF32" s="34">
        <f>VLOOKUP($AX32&amp;"_"&amp;$BC$14,データシート1!$A:$BT,MATCH($BC$12&amp;"_"&amp;BF$20,データシート1!$A$1:$BT$1,0),0)</f>
        <v>165.2679219061236</v>
      </c>
      <c r="BG32" s="34">
        <f>VLOOKUP($AX32&amp;"_"&amp;$BC$14,データシート1!$A:$BT,MATCH($BC$12&amp;"_"&amp;BG$20,データシート1!$A$1:$BT$1,0),0)</f>
        <v>3.7415559605981836</v>
      </c>
      <c r="BH32" s="34">
        <f>VLOOKUP($AX32&amp;"_"&amp;$BC$14,データシート1!$A:$BT,MATCH($BC$12&amp;"_"&amp;BH$20,データシート1!$A$1:$BT$1,0),0)</f>
        <v>20.686222303191819</v>
      </c>
      <c r="BI32" s="34">
        <f>VLOOKUP($AX32&amp;"_"&amp;$BC$14,データシート1!$A:$BT,MATCH($BC$12&amp;"_"&amp;BI$20,データシート1!$A$1:$BT$1,0),0)</f>
        <v>64.442864024603097</v>
      </c>
      <c r="BJ32" s="34">
        <f>VLOOKUP($AX32&amp;"_"&amp;$BC$14,データシート1!$A:$BT,MATCH($BC$12&amp;"_"&amp;BJ$20,データシート1!$A$1:$BT$1,0),0)</f>
        <v>45.800156790857017</v>
      </c>
      <c r="BK32" s="34">
        <f t="shared" si="1"/>
        <v>142.1283027759529</v>
      </c>
      <c r="BL32" s="34">
        <f t="shared" si="2"/>
        <v>138.54304244621335</v>
      </c>
      <c r="BM32" s="34">
        <f>VLOOKUP($AX32&amp;"_"&amp;$BC$14,データシート1!$A:$BT,MATCH($BC$12&amp;"_"&amp;BM$20,データシート1!$A$1:$BT$1,0),0)</f>
        <v>55.865912466547314</v>
      </c>
      <c r="BN32" s="34">
        <f>VLOOKUP($AX32&amp;"_"&amp;$BC$14,データシート1!$A:$BT,MATCH($BC$12&amp;"_"&amp;BN$20,データシート1!$A$1:$BT$1,0),0)</f>
        <v>82.677129979666049</v>
      </c>
      <c r="BO32" s="34">
        <f>VLOOKUP($AX32&amp;"_"&amp;$BC$14,データシート1!$A:$BT,MATCH($BC$12&amp;"_"&amp;BO$20,データシート1!$A$1:$BT$1,0),0)</f>
        <v>3.58526032973956</v>
      </c>
      <c r="BP32" s="34">
        <f>VLOOKUP($AX32&amp;"_"&amp;$BC$14,データシート1!$A:$BT,MATCH($BC$12&amp;"_"&amp;BP$20,データシート1!$A$1:$BT$1,0),0)</f>
        <v>0</v>
      </c>
      <c r="BQ32" s="34">
        <f>VLOOKUP($AX32&amp;"_"&amp;$BC$14,データシート1!$A:$BT,MATCH($BC$12&amp;"_"&amp;BQ$20,データシート1!$A$1:$BT$1,0),0)</f>
        <v>7.6011252768763242</v>
      </c>
      <c r="BR32" s="35">
        <f t="shared" si="3"/>
        <v>449.6681490382029</v>
      </c>
      <c r="BS32" s="21"/>
      <c r="BT32" s="121" t="str">
        <f t="shared" si="4"/>
        <v>八女市</v>
      </c>
      <c r="BU32" s="33">
        <f t="shared" si="25"/>
        <v>449.6681490382029</v>
      </c>
      <c r="BV32" s="59">
        <f t="shared" si="16"/>
        <v>0.42185709745209782</v>
      </c>
      <c r="BW32" s="59">
        <f t="shared" si="5"/>
        <v>0.36753308469727253</v>
      </c>
      <c r="BX32" s="59">
        <f t="shared" si="5"/>
        <v>8.320704876698547E-3</v>
      </c>
      <c r="BY32" s="59">
        <f t="shared" si="5"/>
        <v>4.6003307878126717E-2</v>
      </c>
      <c r="BZ32" s="59">
        <f t="shared" si="5"/>
        <v>0.14331204948013376</v>
      </c>
      <c r="CA32" s="59">
        <f t="shared" si="5"/>
        <v>0.10185323752375872</v>
      </c>
      <c r="CB32" s="59">
        <f t="shared" si="5"/>
        <v>0.31607376034960832</v>
      </c>
      <c r="CC32" s="59">
        <f t="shared" si="5"/>
        <v>0.30810063541868299</v>
      </c>
      <c r="CD32" s="59">
        <f t="shared" si="5"/>
        <v>0.12423809110349299</v>
      </c>
      <c r="CE32" s="59">
        <f t="shared" si="5"/>
        <v>0.18386254431519</v>
      </c>
      <c r="CF32" s="59">
        <f t="shared" si="5"/>
        <v>7.9731249309253696E-3</v>
      </c>
      <c r="CG32" s="59">
        <f t="shared" si="5"/>
        <v>0</v>
      </c>
      <c r="CH32" s="59">
        <f t="shared" si="5"/>
        <v>1.690385519440148E-2</v>
      </c>
      <c r="CI32" s="122">
        <f t="shared" si="6"/>
        <v>1</v>
      </c>
      <c r="CJ32" s="16"/>
      <c r="CK32" s="123" t="str">
        <f t="shared" si="7"/>
        <v>八女市</v>
      </c>
      <c r="CL32" s="124">
        <f t="shared" si="17"/>
        <v>189.69570016991361</v>
      </c>
      <c r="CM32" s="65">
        <f t="shared" si="18"/>
        <v>0.15627133336942997</v>
      </c>
      <c r="CN32" s="66">
        <f t="shared" si="19"/>
        <v>165.2679219061236</v>
      </c>
      <c r="CO32" s="65">
        <f t="shared" si="20"/>
        <v>0.10424285488254609</v>
      </c>
      <c r="CP32" s="66">
        <f t="shared" si="8"/>
        <v>3.7415559605981836</v>
      </c>
      <c r="CQ32" s="65">
        <f t="shared" si="21"/>
        <v>0</v>
      </c>
      <c r="CR32" s="66">
        <f t="shared" si="9"/>
        <v>20.686222303191819</v>
      </c>
      <c r="CS32" s="65">
        <f t="shared" si="22"/>
        <v>0.60020625409619865</v>
      </c>
      <c r="CT32" s="66">
        <f t="shared" si="10"/>
        <v>64.442864024603097</v>
      </c>
      <c r="CU32" s="67">
        <f t="shared" si="23"/>
        <v>0</v>
      </c>
      <c r="CV32" s="16"/>
      <c r="CW32" s="959">
        <f t="shared" si="24"/>
        <v>29.644000000000002</v>
      </c>
      <c r="CX32" s="962">
        <f>VLOOKUP($AX32&amp;"_"&amp;$CW$14,データシート1!$A:$BT,MATCH($CW$12&amp;"_"&amp;CX$20,データシート1!$A$1:$BT$1,0),0)</f>
        <v>17.228000000000002</v>
      </c>
      <c r="CY32" s="962">
        <f>VLOOKUP($AX32&amp;"_"&amp;$CW$14,データシート1!$A:$BT,MATCH($CW$12&amp;"_"&amp;CY$20,データシート1!$A$1:$BT$1,0),0)</f>
        <v>0</v>
      </c>
      <c r="CZ32" s="962">
        <f>VLOOKUP($AX32&amp;"_"&amp;$CW$14,データシート1!$A:$BT,MATCH($CW$12&amp;"_"&amp;CZ$20,データシート1!$A$1:$BT$1,0),0)</f>
        <v>12.416</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29.644000000000002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4</v>
      </c>
      <c r="DM32" s="16"/>
      <c r="DN32" s="126">
        <f t="shared" si="26"/>
        <v>0.57999999999999996</v>
      </c>
      <c r="DO32" s="127">
        <f t="shared" si="27"/>
        <v>0</v>
      </c>
      <c r="DP32" s="127">
        <f t="shared" si="13"/>
        <v>0.42</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09216</v>
      </c>
      <c r="AY33" s="18" t="str">
        <f>IF(IFERROR(比較地域マスタ!$Z18,"")=0,"",IFERROR(比較地域マスタ!$Z18,""))</f>
        <v>下野市</v>
      </c>
      <c r="BB33" s="110" t="str">
        <f t="shared" si="0"/>
        <v>09216</v>
      </c>
      <c r="BC33" s="1031" t="str">
        <f t="shared" si="0"/>
        <v>下野市</v>
      </c>
      <c r="BD33" s="34">
        <f t="shared" si="14"/>
        <v>353.83948166126066</v>
      </c>
      <c r="BE33" s="34">
        <f t="shared" si="15"/>
        <v>100.06251082533487</v>
      </c>
      <c r="BF33" s="34">
        <f>VLOOKUP($AX33&amp;"_"&amp;$BC$14,データシート1!$A:$BT,MATCH($BC$12&amp;"_"&amp;BF$20,データシート1!$A$1:$BT$1,0),0)</f>
        <v>87.686075547470352</v>
      </c>
      <c r="BG33" s="34">
        <f>VLOOKUP($AX33&amp;"_"&amp;$BC$14,データシート1!$A:$BT,MATCH($BC$12&amp;"_"&amp;BG$20,データシート1!$A$1:$BT$1,0),0)</f>
        <v>4.3341252425670334</v>
      </c>
      <c r="BH33" s="34">
        <f>VLOOKUP($AX33&amp;"_"&amp;$BC$14,データシート1!$A:$BT,MATCH($BC$12&amp;"_"&amp;BH$20,データシート1!$A$1:$BT$1,0),0)</f>
        <v>8.0423100352974775</v>
      </c>
      <c r="BI33" s="34">
        <f>VLOOKUP($AX33&amp;"_"&amp;$BC$14,データシート1!$A:$BT,MATCH($BC$12&amp;"_"&amp;BI$20,データシート1!$A$1:$BT$1,0),0)</f>
        <v>79.888898239950436</v>
      </c>
      <c r="BJ33" s="34">
        <f>VLOOKUP($AX33&amp;"_"&amp;$BC$14,データシート1!$A:$BT,MATCH($BC$12&amp;"_"&amp;BJ$20,データシート1!$A$1:$BT$1,0),0)</f>
        <v>71.307070034298491</v>
      </c>
      <c r="BK33" s="34">
        <f t="shared" si="1"/>
        <v>96.359940692351088</v>
      </c>
      <c r="BL33" s="34">
        <f t="shared" si="2"/>
        <v>92.84492005281065</v>
      </c>
      <c r="BM33" s="34">
        <f>VLOOKUP($AX33&amp;"_"&amp;$BC$14,データシート1!$A:$BT,MATCH($BC$12&amp;"_"&amp;BM$20,データシート1!$A$1:$BT$1,0),0)</f>
        <v>53.80410365933264</v>
      </c>
      <c r="BN33" s="34">
        <f>VLOOKUP($AX33&amp;"_"&amp;$BC$14,データシート1!$A:$BT,MATCH($BC$12&amp;"_"&amp;BN$20,データシート1!$A$1:$BT$1,0),0)</f>
        <v>39.040816393478011</v>
      </c>
      <c r="BO33" s="34">
        <f>VLOOKUP($AX33&amp;"_"&amp;$BC$14,データシート1!$A:$BT,MATCH($BC$12&amp;"_"&amp;BO$20,データシート1!$A$1:$BT$1,0),0)</f>
        <v>3.51502063954044</v>
      </c>
      <c r="BP33" s="34">
        <f>VLOOKUP($AX33&amp;"_"&amp;$BC$14,データシート1!$A:$BT,MATCH($BC$12&amp;"_"&amp;BP$20,データシート1!$A$1:$BT$1,0),0)</f>
        <v>0</v>
      </c>
      <c r="BQ33" s="34">
        <f>VLOOKUP($AX33&amp;"_"&amp;$BC$14,データシート1!$A:$BT,MATCH($BC$12&amp;"_"&amp;BQ$20,データシート1!$A$1:$BT$1,0),0)</f>
        <v>6.2210618693258279</v>
      </c>
      <c r="BR33" s="35">
        <f t="shared" si="3"/>
        <v>353.83948166126066</v>
      </c>
      <c r="BT33" s="121" t="str">
        <f t="shared" si="4"/>
        <v>下野市</v>
      </c>
      <c r="BU33" s="33">
        <f t="shared" si="25"/>
        <v>353.83948166126066</v>
      </c>
      <c r="BV33" s="59">
        <f t="shared" si="16"/>
        <v>0.28279068903092958</v>
      </c>
      <c r="BW33" s="59">
        <f t="shared" si="5"/>
        <v>0.24781314718128153</v>
      </c>
      <c r="BX33" s="59">
        <f t="shared" si="5"/>
        <v>1.2248845782326233E-2</v>
      </c>
      <c r="BY33" s="59">
        <f t="shared" si="5"/>
        <v>2.2728696067321794E-2</v>
      </c>
      <c r="BZ33" s="59">
        <f t="shared" si="5"/>
        <v>0.22577723058171917</v>
      </c>
      <c r="CA33" s="59">
        <f t="shared" si="5"/>
        <v>0.20152378049932404</v>
      </c>
      <c r="CB33" s="59">
        <f t="shared" si="5"/>
        <v>0.27232670656181568</v>
      </c>
      <c r="CC33" s="59">
        <f t="shared" si="5"/>
        <v>0.26239276526437316</v>
      </c>
      <c r="CD33" s="59">
        <f t="shared" si="5"/>
        <v>0.15205794279011703</v>
      </c>
      <c r="CE33" s="59">
        <f t="shared" si="5"/>
        <v>0.11033482247425615</v>
      </c>
      <c r="CF33" s="59">
        <f t="shared" si="5"/>
        <v>9.9339412974424838E-3</v>
      </c>
      <c r="CG33" s="59">
        <f t="shared" si="5"/>
        <v>0</v>
      </c>
      <c r="CH33" s="59">
        <f t="shared" si="5"/>
        <v>1.75815933262117E-2</v>
      </c>
      <c r="CI33" s="122">
        <f t="shared" si="6"/>
        <v>1</v>
      </c>
      <c r="CK33" s="123" t="str">
        <f t="shared" si="7"/>
        <v>下野市</v>
      </c>
      <c r="CL33" s="124">
        <f t="shared" si="17"/>
        <v>100.06251082533487</v>
      </c>
      <c r="CM33" s="65">
        <f t="shared" si="18"/>
        <v>0.70279067974571441</v>
      </c>
      <c r="CN33" s="66">
        <f t="shared" si="19"/>
        <v>87.686075547470352</v>
      </c>
      <c r="CO33" s="65">
        <f t="shared" si="20"/>
        <v>0.80198594316071814</v>
      </c>
      <c r="CP33" s="66">
        <f t="shared" si="8"/>
        <v>4.3341252425670334</v>
      </c>
      <c r="CQ33" s="65">
        <f t="shared" si="21"/>
        <v>0</v>
      </c>
      <c r="CR33" s="66">
        <f t="shared" si="9"/>
        <v>8.0423100352974775</v>
      </c>
      <c r="CS33" s="65">
        <f t="shared" si="22"/>
        <v>0</v>
      </c>
      <c r="CT33" s="66">
        <f t="shared" si="10"/>
        <v>79.888898239950436</v>
      </c>
      <c r="CU33" s="67">
        <f t="shared" si="23"/>
        <v>0.45366754077822274</v>
      </c>
      <c r="CV33" s="16"/>
      <c r="CW33" s="959">
        <f t="shared" si="24"/>
        <v>70.322999999999993</v>
      </c>
      <c r="CX33" s="962">
        <f>VLOOKUP($AX33&amp;"_"&amp;$CW$14,データシート1!$A:$BT,MATCH($CW$12&amp;"_"&amp;CX$20,データシート1!$A$1:$BT$1,0),0)</f>
        <v>70.322999999999993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36.243000000000002</v>
      </c>
      <c r="DB33" s="962">
        <f>VLOOKUP($AX33&amp;"_"&amp;$CW$14,データシート1!$A:$BT,MATCH($CW$12&amp;"_"&amp;DB$20,データシート1!$A$1:$BT$1,0),0)</f>
        <v>0</v>
      </c>
      <c r="DC33" s="962">
        <f>VLOOKUP($AX33&amp;"_"&amp;$CW$14,データシート1!$A:$BT,MATCH($CW$12&amp;"_"&amp;DC$20,データシート1!$A$1:$BT$1,0),0)</f>
        <v>0</v>
      </c>
      <c r="DD33" s="961">
        <f t="shared" si="11"/>
        <v>106.566</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0.66</v>
      </c>
      <c r="DO33" s="127">
        <f t="shared" si="27"/>
        <v>0</v>
      </c>
      <c r="DP33" s="127">
        <f t="shared" si="13"/>
        <v>0</v>
      </c>
      <c r="DQ33" s="127">
        <f t="shared" si="13"/>
        <v>0.34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40216</v>
      </c>
      <c r="AY34" s="18" t="str">
        <f>IF(IFERROR(比較地域マスタ!$Z19,"")=0,"",IFERROR(比較地域マスタ!$Z19,""))</f>
        <v>小郡市</v>
      </c>
      <c r="BB34" s="110" t="str">
        <f t="shared" si="0"/>
        <v>40216</v>
      </c>
      <c r="BC34" s="1031" t="str">
        <f t="shared" si="0"/>
        <v>小郡市</v>
      </c>
      <c r="BD34" s="34">
        <f t="shared" si="14"/>
        <v>255.09745161716259</v>
      </c>
      <c r="BE34" s="34">
        <f t="shared" si="15"/>
        <v>81.859337952415459</v>
      </c>
      <c r="BF34" s="34">
        <f>VLOOKUP($AX34&amp;"_"&amp;$BC$14,データシート1!$A:$BT,MATCH($BC$12&amp;"_"&amp;BF$20,データシート1!$A$1:$BT$1,0),0)</f>
        <v>76.978984041912767</v>
      </c>
      <c r="BG34" s="34">
        <f>VLOOKUP($AX34&amp;"_"&amp;$BC$14,データシート1!$A:$BT,MATCH($BC$12&amp;"_"&amp;BG$20,データシート1!$A$1:$BT$1,0),0)</f>
        <v>1.1707449296065284</v>
      </c>
      <c r="BH34" s="34">
        <f>VLOOKUP($AX34&amp;"_"&amp;$BC$14,データシート1!$A:$BT,MATCH($BC$12&amp;"_"&amp;BH$20,データシート1!$A$1:$BT$1,0),0)</f>
        <v>3.7096089808961672</v>
      </c>
      <c r="BI34" s="34">
        <f>VLOOKUP($AX34&amp;"_"&amp;$BC$14,データシート1!$A:$BT,MATCH($BC$12&amp;"_"&amp;BI$20,データシート1!$A$1:$BT$1,0),0)</f>
        <v>47.873000017889943</v>
      </c>
      <c r="BJ34" s="34">
        <f>VLOOKUP($AX34&amp;"_"&amp;$BC$14,データシート1!$A:$BT,MATCH($BC$12&amp;"_"&amp;BJ$20,データシート1!$A$1:$BT$1,0),0)</f>
        <v>45.41627060734136</v>
      </c>
      <c r="BK34" s="34">
        <f t="shared" si="1"/>
        <v>75.31820531076869</v>
      </c>
      <c r="BL34" s="34">
        <f t="shared" si="2"/>
        <v>71.848025969709482</v>
      </c>
      <c r="BM34" s="34">
        <f>VLOOKUP($AX34&amp;"_"&amp;$BC$14,データシート1!$A:$BT,MATCH($BC$12&amp;"_"&amp;BM$20,データシート1!$A$1:$BT$1,0),0)</f>
        <v>45.441341898757862</v>
      </c>
      <c r="BN34" s="34">
        <f>VLOOKUP($AX34&amp;"_"&amp;$BC$14,データシート1!$A:$BT,MATCH($BC$12&amp;"_"&amp;BN$20,データシート1!$A$1:$BT$1,0),0)</f>
        <v>26.406684070951616</v>
      </c>
      <c r="BO34" s="34">
        <f>VLOOKUP($AX34&amp;"_"&amp;$BC$14,データシート1!$A:$BT,MATCH($BC$12&amp;"_"&amp;BO$20,データシート1!$A$1:$BT$1,0),0)</f>
        <v>3.4701793410592101</v>
      </c>
      <c r="BP34" s="34">
        <f>VLOOKUP($AX34&amp;"_"&amp;$BC$14,データシート1!$A:$BT,MATCH($BC$12&amp;"_"&amp;BP$20,データシート1!$A$1:$BT$1,0),0)</f>
        <v>0</v>
      </c>
      <c r="BQ34" s="34">
        <f>VLOOKUP($AX34&amp;"_"&amp;$BC$14,データシート1!$A:$BT,MATCH($BC$12&amp;"_"&amp;BQ$20,データシート1!$A$1:$BT$1,0),0)</f>
        <v>4.6306377287471241</v>
      </c>
      <c r="BR34" s="35">
        <f t="shared" si="3"/>
        <v>255.09745161716259</v>
      </c>
      <c r="BT34" s="121" t="str">
        <f t="shared" si="4"/>
        <v>小郡市</v>
      </c>
      <c r="BU34" s="33">
        <f t="shared" si="25"/>
        <v>255.09745161716259</v>
      </c>
      <c r="BV34" s="59">
        <f t="shared" si="16"/>
        <v>0.32089437755444861</v>
      </c>
      <c r="BW34" s="59">
        <f t="shared" si="5"/>
        <v>0.3017630460591153</v>
      </c>
      <c r="BX34" s="59">
        <f t="shared" si="5"/>
        <v>4.5894026858548298E-3</v>
      </c>
      <c r="BY34" s="59">
        <f t="shared" si="5"/>
        <v>1.4541928809478511E-2</v>
      </c>
      <c r="BZ34" s="59">
        <f t="shared" si="5"/>
        <v>0.18766553610945252</v>
      </c>
      <c r="CA34" s="59">
        <f t="shared" si="5"/>
        <v>0.1780349835697293</v>
      </c>
      <c r="CB34" s="59">
        <f t="shared" si="5"/>
        <v>0.29525267631368762</v>
      </c>
      <c r="CC34" s="59">
        <f t="shared" si="5"/>
        <v>0.28164932857712505</v>
      </c>
      <c r="CD34" s="59">
        <f t="shared" si="5"/>
        <v>0.17813326480012801</v>
      </c>
      <c r="CE34" s="59">
        <f t="shared" si="5"/>
        <v>0.10351606377699703</v>
      </c>
      <c r="CF34" s="59">
        <f t="shared" si="5"/>
        <v>1.3603347736562577E-2</v>
      </c>
      <c r="CG34" s="59">
        <f t="shared" si="5"/>
        <v>0</v>
      </c>
      <c r="CH34" s="59">
        <f t="shared" si="5"/>
        <v>1.8152426452681902E-2</v>
      </c>
      <c r="CI34" s="122">
        <f t="shared" si="6"/>
        <v>1</v>
      </c>
      <c r="CK34" s="123" t="str">
        <f t="shared" si="7"/>
        <v>小郡市</v>
      </c>
      <c r="CL34" s="124">
        <f t="shared" si="17"/>
        <v>81.859337952415459</v>
      </c>
      <c r="CM34" s="65">
        <f t="shared" si="18"/>
        <v>0.15847917078856855</v>
      </c>
      <c r="CN34" s="66">
        <f t="shared" si="19"/>
        <v>76.978984041912767</v>
      </c>
      <c r="CO34" s="65">
        <f t="shared" si="20"/>
        <v>0.16852651618442493</v>
      </c>
      <c r="CP34" s="66">
        <f t="shared" si="8"/>
        <v>1.1707449296065284</v>
      </c>
      <c r="CQ34" s="65">
        <f t="shared" si="21"/>
        <v>0</v>
      </c>
      <c r="CR34" s="66">
        <f t="shared" si="9"/>
        <v>3.7096089808961672</v>
      </c>
      <c r="CS34" s="65">
        <f t="shared" si="22"/>
        <v>0</v>
      </c>
      <c r="CT34" s="66">
        <f t="shared" si="10"/>
        <v>47.873000017889943</v>
      </c>
      <c r="CU34" s="67">
        <f t="shared" si="23"/>
        <v>0</v>
      </c>
      <c r="CV34" s="16"/>
      <c r="CW34" s="959">
        <f t="shared" si="24"/>
        <v>12.973000000000001</v>
      </c>
      <c r="CX34" s="962">
        <f>VLOOKUP($AX34&amp;"_"&amp;$CW$14,データシート1!$A:$BT,MATCH($CW$12&amp;"_"&amp;CX$20,データシート1!$A$1:$BT$1,0),0)</f>
        <v>12.973000000000001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12.973000000000001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30208</v>
      </c>
      <c r="AY35" s="18" t="str">
        <f>IF(IFERROR(比較地域マスタ!$Z20,"")=0,"",IFERROR(比較地域マスタ!$Z20,""))</f>
        <v>紀の川市</v>
      </c>
      <c r="BB35" s="110" t="str">
        <f t="shared" si="0"/>
        <v>30208</v>
      </c>
      <c r="BC35" s="1031" t="str">
        <f t="shared" si="0"/>
        <v>紀の川市</v>
      </c>
      <c r="BD35" s="34">
        <f t="shared" si="14"/>
        <v>626.48928886581848</v>
      </c>
      <c r="BE35" s="34">
        <f t="shared" si="15"/>
        <v>387.59913339010205</v>
      </c>
      <c r="BF35" s="34">
        <f>VLOOKUP($AX35&amp;"_"&amp;$BC$14,データシート1!$A:$BT,MATCH($BC$12&amp;"_"&amp;BF$20,データシート1!$A$1:$BT$1,0),0)</f>
        <v>360.81040226084781</v>
      </c>
      <c r="BG35" s="34">
        <f>VLOOKUP($AX35&amp;"_"&amp;$BC$14,データシート1!$A:$BT,MATCH($BC$12&amp;"_"&amp;BG$20,データシート1!$A$1:$BT$1,0),0)</f>
        <v>2.2289148094757563</v>
      </c>
      <c r="BH35" s="34">
        <f>VLOOKUP($AX35&amp;"_"&amp;$BC$14,データシート1!$A:$BT,MATCH($BC$12&amp;"_"&amp;BH$20,データシート1!$A$1:$BT$1,0),0)</f>
        <v>24.559816319778484</v>
      </c>
      <c r="BI35" s="34">
        <f>VLOOKUP($AX35&amp;"_"&amp;$BC$14,データシート1!$A:$BT,MATCH($BC$12&amp;"_"&amp;BI$20,データシート1!$A$1:$BT$1,0),0)</f>
        <v>43.554863368001214</v>
      </c>
      <c r="BJ35" s="34">
        <f>VLOOKUP($AX35&amp;"_"&amp;$BC$14,データシート1!$A:$BT,MATCH($BC$12&amp;"_"&amp;BJ$20,データシート1!$A$1:$BT$1,0),0)</f>
        <v>56.282449168769844</v>
      </c>
      <c r="BK35" s="34">
        <f t="shared" si="1"/>
        <v>129.56711701076404</v>
      </c>
      <c r="BL35" s="34">
        <f t="shared" si="2"/>
        <v>126.03125217388271</v>
      </c>
      <c r="BM35" s="34">
        <f>VLOOKUP($AX35&amp;"_"&amp;$BC$14,データシート1!$A:$BT,MATCH($BC$12&amp;"_"&amp;BM$20,データシート1!$A$1:$BT$1,0),0)</f>
        <v>53.957685989731623</v>
      </c>
      <c r="BN35" s="34">
        <f>VLOOKUP($AX35&amp;"_"&amp;$BC$14,データシート1!$A:$BT,MATCH($BC$12&amp;"_"&amp;BN$20,データシート1!$A$1:$BT$1,0),0)</f>
        <v>72.073566184151076</v>
      </c>
      <c r="BO35" s="34">
        <f>VLOOKUP($AX35&amp;"_"&amp;$BC$14,データシート1!$A:$BT,MATCH($BC$12&amp;"_"&amp;BO$20,データシート1!$A$1:$BT$1,0),0)</f>
        <v>3.5358648368813301</v>
      </c>
      <c r="BP35" s="34">
        <f>VLOOKUP($AX35&amp;"_"&amp;$BC$14,データシート1!$A:$BT,MATCH($BC$12&amp;"_"&amp;BP$20,データシート1!$A$1:$BT$1,0),0)</f>
        <v>0</v>
      </c>
      <c r="BQ35" s="34">
        <f>VLOOKUP($AX35&amp;"_"&amp;$BC$14,データシート1!$A:$BT,MATCH($BC$12&amp;"_"&amp;BQ$20,データシート1!$A$1:$BT$1,0),0)</f>
        <v>9.4857259281812656</v>
      </c>
      <c r="BR35" s="35">
        <f t="shared" si="3"/>
        <v>626.48928886581848</v>
      </c>
      <c r="BT35" s="121" t="str">
        <f t="shared" si="4"/>
        <v>紀の川市</v>
      </c>
      <c r="BU35" s="33">
        <f t="shared" si="25"/>
        <v>626.48928886581848</v>
      </c>
      <c r="BV35" s="59">
        <f t="shared" si="16"/>
        <v>0.61868437382513342</v>
      </c>
      <c r="BW35" s="59">
        <f t="shared" si="5"/>
        <v>0.5759242953922652</v>
      </c>
      <c r="BX35" s="59">
        <f t="shared" si="5"/>
        <v>3.5577859814825107E-3</v>
      </c>
      <c r="BY35" s="59">
        <f t="shared" si="5"/>
        <v>3.920229245138572E-2</v>
      </c>
      <c r="BZ35" s="59">
        <f t="shared" si="5"/>
        <v>6.9522119758586645E-2</v>
      </c>
      <c r="CA35" s="59">
        <f t="shared" si="5"/>
        <v>8.9837847460508491E-2</v>
      </c>
      <c r="CB35" s="59">
        <f t="shared" si="5"/>
        <v>0.20681457658331129</v>
      </c>
      <c r="CC35" s="59">
        <f t="shared" si="5"/>
        <v>0.20117064156363587</v>
      </c>
      <c r="CD35" s="59">
        <f t="shared" si="5"/>
        <v>8.612706864855639E-2</v>
      </c>
      <c r="CE35" s="59">
        <f t="shared" si="5"/>
        <v>0.11504357291507948</v>
      </c>
      <c r="CF35" s="59">
        <f t="shared" si="5"/>
        <v>5.6439350196753994E-3</v>
      </c>
      <c r="CG35" s="59">
        <f t="shared" si="5"/>
        <v>0</v>
      </c>
      <c r="CH35" s="59">
        <f t="shared" si="5"/>
        <v>1.5141082372460033E-2</v>
      </c>
      <c r="CI35" s="122">
        <f t="shared" si="6"/>
        <v>1</v>
      </c>
      <c r="CK35" s="123" t="str">
        <f t="shared" si="7"/>
        <v>紀の川市</v>
      </c>
      <c r="CL35" s="124">
        <f t="shared" si="17"/>
        <v>387.59913339010205</v>
      </c>
      <c r="CM35" s="65">
        <f t="shared" si="18"/>
        <v>8.3800496961661822E-2</v>
      </c>
      <c r="CN35" s="66">
        <f t="shared" si="19"/>
        <v>360.81040226084781</v>
      </c>
      <c r="CO35" s="65">
        <f t="shared" si="20"/>
        <v>9.0022349124285694E-2</v>
      </c>
      <c r="CP35" s="66">
        <f t="shared" si="8"/>
        <v>2.2289148094757563</v>
      </c>
      <c r="CQ35" s="65">
        <f t="shared" si="21"/>
        <v>0</v>
      </c>
      <c r="CR35" s="66">
        <f t="shared" si="9"/>
        <v>24.559816319778484</v>
      </c>
      <c r="CS35" s="65">
        <f t="shared" si="22"/>
        <v>0</v>
      </c>
      <c r="CT35" s="66">
        <f t="shared" si="10"/>
        <v>43.554863368001214</v>
      </c>
      <c r="CU35" s="67">
        <f t="shared" si="23"/>
        <v>9.8381665528265536E-2</v>
      </c>
      <c r="CV35" s="16"/>
      <c r="CW35" s="959">
        <f t="shared" si="24"/>
        <v>32.481000000000002</v>
      </c>
      <c r="CX35" s="962">
        <f>VLOOKUP($AX35&amp;"_"&amp;$CW$14,データシート1!$A:$BT,MATCH($CW$12&amp;"_"&amp;CX$20,データシート1!$A$1:$BT$1,0),0)</f>
        <v>32.481000000000002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4.2850000000000001</v>
      </c>
      <c r="DB35" s="962">
        <f>VLOOKUP($AX35&amp;"_"&amp;$CW$14,データシート1!$A:$BT,MATCH($CW$12&amp;"_"&amp;DB$20,データシート1!$A$1:$BT$1,0),0)</f>
        <v>0.191</v>
      </c>
      <c r="DC35" s="962">
        <f>VLOOKUP($AX35&amp;"_"&amp;$CW$14,データシート1!$A:$BT,MATCH($CW$12&amp;"_"&amp;DC$20,データシート1!$A$1:$BT$1,0),0)</f>
        <v>0</v>
      </c>
      <c r="DD35" s="961">
        <f t="shared" si="11"/>
        <v>36.957000000000008</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8</v>
      </c>
      <c r="DM35" s="16"/>
      <c r="DN35" s="126">
        <f t="shared" si="26"/>
        <v>0.88</v>
      </c>
      <c r="DO35" s="127">
        <f t="shared" si="27"/>
        <v>0</v>
      </c>
      <c r="DP35" s="127">
        <f t="shared" si="13"/>
        <v>0</v>
      </c>
      <c r="DQ35" s="127">
        <f t="shared" si="13"/>
        <v>0.12</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30203</v>
      </c>
      <c r="AY36" s="18" t="str">
        <f>IF(IFERROR(比較地域マスタ!$Z21,"")=0,"",IFERROR(比較地域マスタ!$Z21,""))</f>
        <v>橋本市</v>
      </c>
      <c r="BB36" s="110" t="str">
        <f t="shared" si="0"/>
        <v>30203</v>
      </c>
      <c r="BC36" s="1031" t="str">
        <f t="shared" si="0"/>
        <v>橋本市</v>
      </c>
      <c r="BD36" s="34">
        <f t="shared" si="14"/>
        <v>363.3579377753411</v>
      </c>
      <c r="BE36" s="34">
        <f t="shared" si="15"/>
        <v>157.59331637586865</v>
      </c>
      <c r="BF36" s="34">
        <f>VLOOKUP($AX36&amp;"_"&amp;$BC$14,データシート1!$A:$BT,MATCH($BC$12&amp;"_"&amp;BF$20,データシート1!$A$1:$BT$1,0),0)</f>
        <v>151.08649090923939</v>
      </c>
      <c r="BG36" s="34">
        <f>VLOOKUP($AX36&amp;"_"&amp;$BC$14,データシート1!$A:$BT,MATCH($BC$12&amp;"_"&amp;BG$20,データシート1!$A$1:$BT$1,0),0)</f>
        <v>1.4832266739473039</v>
      </c>
      <c r="BH36" s="34">
        <f>VLOOKUP($AX36&amp;"_"&amp;$BC$14,データシート1!$A:$BT,MATCH($BC$12&amp;"_"&amp;BH$20,データシート1!$A$1:$BT$1,0),0)</f>
        <v>5.0235987926819625</v>
      </c>
      <c r="BI36" s="34">
        <f>VLOOKUP($AX36&amp;"_"&amp;$BC$14,データシート1!$A:$BT,MATCH($BC$12&amp;"_"&amp;BI$20,データシート1!$A$1:$BT$1,0),0)</f>
        <v>48.548004330204392</v>
      </c>
      <c r="BJ36" s="34">
        <f>VLOOKUP($AX36&amp;"_"&amp;$BC$14,データシート1!$A:$BT,MATCH($BC$12&amp;"_"&amp;BJ$20,データシート1!$A$1:$BT$1,0),0)</f>
        <v>57.813527764220609</v>
      </c>
      <c r="BK36" s="34">
        <f t="shared" si="1"/>
        <v>91.475618582760731</v>
      </c>
      <c r="BL36" s="34">
        <f t="shared" si="2"/>
        <v>87.91289567647658</v>
      </c>
      <c r="BM36" s="34">
        <f>VLOOKUP($AX36&amp;"_"&amp;$BC$14,データシート1!$A:$BT,MATCH($BC$12&amp;"_"&amp;BM$20,データシート1!$A$1:$BT$1,0),0)</f>
        <v>48.969658090932754</v>
      </c>
      <c r="BN36" s="34">
        <f>VLOOKUP($AX36&amp;"_"&amp;$BC$14,データシート1!$A:$BT,MATCH($BC$12&amp;"_"&amp;BN$20,データシート1!$A$1:$BT$1,0),0)</f>
        <v>38.94323758554382</v>
      </c>
      <c r="BO36" s="34">
        <f>VLOOKUP($AX36&amp;"_"&amp;$BC$14,データシート1!$A:$BT,MATCH($BC$12&amp;"_"&amp;BO$20,データシート1!$A$1:$BT$1,0),0)</f>
        <v>3.5627229062841499</v>
      </c>
      <c r="BP36" s="34">
        <f>VLOOKUP($AX36&amp;"_"&amp;$BC$14,データシート1!$A:$BT,MATCH($BC$12&amp;"_"&amp;BP$20,データシート1!$A$1:$BT$1,0),0)</f>
        <v>0</v>
      </c>
      <c r="BQ36" s="34">
        <f>VLOOKUP($AX36&amp;"_"&amp;$BC$14,データシート1!$A:$BT,MATCH($BC$12&amp;"_"&amp;BQ$20,データシート1!$A$1:$BT$1,0),0)</f>
        <v>7.9274707222867358</v>
      </c>
      <c r="BR36" s="35">
        <f t="shared" si="3"/>
        <v>363.3579377753411</v>
      </c>
      <c r="BT36" s="121" t="str">
        <f t="shared" si="4"/>
        <v>橋本市</v>
      </c>
      <c r="BU36" s="33">
        <f t="shared" si="25"/>
        <v>363.3579377753411</v>
      </c>
      <c r="BV36" s="59">
        <f t="shared" si="16"/>
        <v>0.43371370208872745</v>
      </c>
      <c r="BW36" s="59">
        <f t="shared" si="5"/>
        <v>0.41580622081429236</v>
      </c>
      <c r="BX36" s="59">
        <f t="shared" si="5"/>
        <v>4.0819988219559997E-3</v>
      </c>
      <c r="BY36" s="59">
        <f t="shared" si="5"/>
        <v>1.3825482452479077E-2</v>
      </c>
      <c r="BZ36" s="59">
        <f t="shared" si="5"/>
        <v>0.13360931269986709</v>
      </c>
      <c r="CA36" s="59">
        <f t="shared" si="5"/>
        <v>0.15910902653780987</v>
      </c>
      <c r="CB36" s="59">
        <f t="shared" si="5"/>
        <v>0.25175070934962968</v>
      </c>
      <c r="CC36" s="59">
        <f t="shared" si="5"/>
        <v>0.24194571395556477</v>
      </c>
      <c r="CD36" s="59">
        <f t="shared" si="5"/>
        <v>0.13476974905447084</v>
      </c>
      <c r="CE36" s="59">
        <f t="shared" si="5"/>
        <v>0.10717596490109391</v>
      </c>
      <c r="CF36" s="59">
        <f t="shared" si="5"/>
        <v>9.8049953940649269E-3</v>
      </c>
      <c r="CG36" s="59">
        <f t="shared" si="5"/>
        <v>0</v>
      </c>
      <c r="CH36" s="59">
        <f t="shared" si="5"/>
        <v>2.1817249323965986E-2</v>
      </c>
      <c r="CI36" s="122">
        <f t="shared" si="6"/>
        <v>1</v>
      </c>
      <c r="CK36" s="123" t="str">
        <f t="shared" si="7"/>
        <v>橋本市</v>
      </c>
      <c r="CL36" s="124">
        <f t="shared" si="17"/>
        <v>157.59331637586865</v>
      </c>
      <c r="CM36" s="65">
        <f t="shared" si="18"/>
        <v>6.8879824662806344E-2</v>
      </c>
      <c r="CN36" s="66">
        <f t="shared" si="19"/>
        <v>151.08649090923939</v>
      </c>
      <c r="CO36" s="65">
        <f t="shared" si="20"/>
        <v>7.1846264577822588E-2</v>
      </c>
      <c r="CP36" s="66">
        <f t="shared" si="8"/>
        <v>1.4832266739473039</v>
      </c>
      <c r="CQ36" s="65">
        <f t="shared" si="21"/>
        <v>0</v>
      </c>
      <c r="CR36" s="66">
        <f t="shared" si="9"/>
        <v>5.0235987926819625</v>
      </c>
      <c r="CS36" s="65">
        <f t="shared" si="22"/>
        <v>0</v>
      </c>
      <c r="CT36" s="66">
        <f t="shared" si="10"/>
        <v>48.548004330204392</v>
      </c>
      <c r="CU36" s="67">
        <f t="shared" si="23"/>
        <v>8.5750177735111718E-2</v>
      </c>
      <c r="CV36" s="16"/>
      <c r="CW36" s="959">
        <f t="shared" si="24"/>
        <v>10.855</v>
      </c>
      <c r="CX36" s="962">
        <f>VLOOKUP($AX36&amp;"_"&amp;$CW$14,データシート1!$A:$BT,MATCH($CW$12&amp;"_"&amp;CX$20,データシート1!$A$1:$BT$1,0),0)</f>
        <v>10.855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4.1630000000000003</v>
      </c>
      <c r="DB36" s="962">
        <f>VLOOKUP($AX36&amp;"_"&amp;$CW$14,データシート1!$A:$BT,MATCH($CW$12&amp;"_"&amp;DB$20,データシート1!$A$1:$BT$1,0),0)</f>
        <v>0</v>
      </c>
      <c r="DC36" s="962">
        <f>VLOOKUP($AX36&amp;"_"&amp;$CW$14,データシート1!$A:$BT,MATCH($CW$12&amp;"_"&amp;DC$20,データシート1!$A$1:$BT$1,0),0)</f>
        <v>0</v>
      </c>
      <c r="DD36" s="961">
        <f t="shared" si="11"/>
        <v>15.018000000000001</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4</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35216</v>
      </c>
      <c r="AY37" s="18" t="str">
        <f>IF(IFERROR(比較地域マスタ!$Z22,"")=0,"",IFERROR(比較地域マスタ!$Z22,""))</f>
        <v>山陽小野田市</v>
      </c>
      <c r="BB37" s="110" t="str">
        <f t="shared" si="0"/>
        <v>35216</v>
      </c>
      <c r="BC37" s="1031" t="str">
        <f t="shared" si="0"/>
        <v>山陽小野田市</v>
      </c>
      <c r="BD37" s="34">
        <f t="shared" si="14"/>
        <v>2723.1007184935484</v>
      </c>
      <c r="BE37" s="34">
        <f t="shared" si="15"/>
        <v>2433.6830382765052</v>
      </c>
      <c r="BF37" s="34">
        <f>VLOOKUP($AX37&amp;"_"&amp;$BC$14,データシート1!$A:$BT,MATCH($BC$12&amp;"_"&amp;BF$20,データシート1!$A$1:$BT$1,0),0)</f>
        <v>2409.4928795897263</v>
      </c>
      <c r="BG37" s="34">
        <f>VLOOKUP($AX37&amp;"_"&amp;$BC$14,データシート1!$A:$BT,MATCH($BC$12&amp;"_"&amp;BG$20,データシート1!$A$1:$BT$1,0),0)</f>
        <v>6.1853052579090395</v>
      </c>
      <c r="BH37" s="34">
        <f>VLOOKUP($AX37&amp;"_"&amp;$BC$14,データシート1!$A:$BT,MATCH($BC$12&amp;"_"&amp;BH$20,データシート1!$A$1:$BT$1,0),0)</f>
        <v>18.004853428869996</v>
      </c>
      <c r="BI37" s="34">
        <f>VLOOKUP($AX37&amp;"_"&amp;$BC$14,データシート1!$A:$BT,MATCH($BC$12&amp;"_"&amp;BI$20,データシート1!$A$1:$BT$1,0),0)</f>
        <v>72.002707801853262</v>
      </c>
      <c r="BJ37" s="34">
        <f>VLOOKUP($AX37&amp;"_"&amp;$BC$14,データシート1!$A:$BT,MATCH($BC$12&amp;"_"&amp;BJ$20,データシート1!$A$1:$BT$1,0),0)</f>
        <v>103.30466027882873</v>
      </c>
      <c r="BK37" s="34">
        <f t="shared" si="1"/>
        <v>106.86540613874902</v>
      </c>
      <c r="BL37" s="34">
        <f t="shared" si="2"/>
        <v>90.358529196202966</v>
      </c>
      <c r="BM37" s="34">
        <f>VLOOKUP($AX37&amp;"_"&amp;$BC$14,データシート1!$A:$BT,MATCH($BC$12&amp;"_"&amp;BM$20,データシート1!$A$1:$BT$1,0),0)</f>
        <v>52.897560169278456</v>
      </c>
      <c r="BN37" s="34">
        <f>VLOOKUP($AX37&amp;"_"&amp;$BC$14,データシート1!$A:$BT,MATCH($BC$12&amp;"_"&amp;BN$20,データシート1!$A$1:$BT$1,0),0)</f>
        <v>37.460969026924502</v>
      </c>
      <c r="BO37" s="34">
        <f>VLOOKUP($AX37&amp;"_"&amp;$BC$14,データシート1!$A:$BT,MATCH($BC$12&amp;"_"&amp;BO$20,データシート1!$A$1:$BT$1,0),0)</f>
        <v>3.5528554851339802</v>
      </c>
      <c r="BP37" s="34">
        <f>VLOOKUP($AX37&amp;"_"&amp;$BC$14,データシート1!$A:$BT,MATCH($BC$12&amp;"_"&amp;BP$20,データシート1!$A$1:$BT$1,0),0)</f>
        <v>12.954021457412075</v>
      </c>
      <c r="BQ37" s="34">
        <f>VLOOKUP($AX37&amp;"_"&amp;$BC$14,データシート1!$A:$BT,MATCH($BC$12&amp;"_"&amp;BQ$20,データシート1!$A$1:$BT$1,0),0)</f>
        <v>7.2449059976119994</v>
      </c>
      <c r="BR37" s="35">
        <f t="shared" si="3"/>
        <v>2723.1007184935484</v>
      </c>
      <c r="BT37" s="121" t="str">
        <f t="shared" si="4"/>
        <v>山陽小野田市</v>
      </c>
      <c r="BU37" s="33">
        <f t="shared" si="25"/>
        <v>2723.1007184935484</v>
      </c>
      <c r="BV37" s="59">
        <f t="shared" si="16"/>
        <v>0.8937175998480319</v>
      </c>
      <c r="BW37" s="59">
        <f t="shared" si="5"/>
        <v>0.88483428586610868</v>
      </c>
      <c r="BX37" s="59">
        <f t="shared" si="5"/>
        <v>2.2714199353341671E-3</v>
      </c>
      <c r="BY37" s="59">
        <f t="shared" si="5"/>
        <v>6.6118940465891007E-3</v>
      </c>
      <c r="BZ37" s="59">
        <f t="shared" si="5"/>
        <v>2.6441441299933265E-2</v>
      </c>
      <c r="CA37" s="59">
        <f t="shared" si="5"/>
        <v>3.793640814577659E-2</v>
      </c>
      <c r="CB37" s="59">
        <f t="shared" si="5"/>
        <v>3.9244015255472532E-2</v>
      </c>
      <c r="CC37" s="59">
        <f t="shared" si="5"/>
        <v>3.3182220761261587E-2</v>
      </c>
      <c r="CD37" s="59">
        <f t="shared" si="5"/>
        <v>1.9425487941019684E-2</v>
      </c>
      <c r="CE37" s="59">
        <f t="shared" si="5"/>
        <v>1.3756732820241903E-2</v>
      </c>
      <c r="CF37" s="59">
        <f t="shared" si="5"/>
        <v>1.3047095397556436E-3</v>
      </c>
      <c r="CG37" s="59">
        <f t="shared" si="5"/>
        <v>4.7570849544552995E-3</v>
      </c>
      <c r="CH37" s="59">
        <f t="shared" si="5"/>
        <v>2.6605354507856643E-3</v>
      </c>
      <c r="CI37" s="122">
        <f t="shared" si="6"/>
        <v>1</v>
      </c>
      <c r="CK37" s="123" t="str">
        <f t="shared" si="7"/>
        <v>山陽小野田市</v>
      </c>
      <c r="CL37" s="124">
        <f t="shared" si="17"/>
        <v>2433.6830382765052</v>
      </c>
      <c r="CM37" s="65">
        <f t="shared" si="18"/>
        <v>0.30231504613724819</v>
      </c>
      <c r="CN37" s="66">
        <f t="shared" si="19"/>
        <v>2409.4928795897263</v>
      </c>
      <c r="CO37" s="65">
        <f t="shared" si="20"/>
        <v>0.30535014493393198</v>
      </c>
      <c r="CP37" s="66">
        <f t="shared" si="8"/>
        <v>6.1853052579090395</v>
      </c>
      <c r="CQ37" s="65">
        <f t="shared" si="21"/>
        <v>0</v>
      </c>
      <c r="CR37" s="66">
        <f t="shared" si="9"/>
        <v>18.004853428869996</v>
      </c>
      <c r="CS37" s="65">
        <f t="shared" si="22"/>
        <v>0</v>
      </c>
      <c r="CT37" s="66">
        <f t="shared" si="10"/>
        <v>72.002707801853262</v>
      </c>
      <c r="CU37" s="67">
        <f t="shared" si="23"/>
        <v>0.23156073582514428</v>
      </c>
      <c r="CV37" s="16"/>
      <c r="CW37" s="959">
        <f t="shared" si="24"/>
        <v>735.73900000000003</v>
      </c>
      <c r="CX37" s="962">
        <f>VLOOKUP($AX37&amp;"_"&amp;$CW$14,データシート1!$A:$BT,MATCH($CW$12&amp;"_"&amp;CX$20,データシート1!$A$1:$BT$1,0),0)</f>
        <v>735.73900000000003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16.672999999999998</v>
      </c>
      <c r="DB37" s="962">
        <f>VLOOKUP($AX37&amp;"_"&amp;$CW$14,データシート1!$A:$BT,MATCH($CW$12&amp;"_"&amp;DB$20,データシート1!$A$1:$BT$1,0),0)</f>
        <v>1262.444</v>
      </c>
      <c r="DC37" s="962">
        <f>VLOOKUP($AX37&amp;"_"&amp;$CW$14,データシート1!$A:$BT,MATCH($CW$12&amp;"_"&amp;DC$20,データシート1!$A$1:$BT$1,0),0)</f>
        <v>0</v>
      </c>
      <c r="DD37" s="961">
        <f t="shared" si="11"/>
        <v>2014.856</v>
      </c>
      <c r="DE37" s="16"/>
      <c r="DF37" s="125">
        <f>VLOOKUP($AX37&amp;"_"&amp;$DF$14,データシート1!$A:$BT,MATCH($DF$12&amp;"_"&amp;DF$20,データシート1!$A$1:$BT$1,0),0)</f>
        <v>19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2</v>
      </c>
      <c r="DK37" s="64">
        <f>VLOOKUP($AX37&amp;"_"&amp;$DF$14,データシート1!$A:$BT,MATCH($DF$12&amp;"_"&amp;DK$20,データシート1!$A$1:$BT$1,0),0)</f>
        <v>0</v>
      </c>
      <c r="DL37" s="68">
        <f t="shared" si="12"/>
        <v>24</v>
      </c>
      <c r="DM37" s="16"/>
      <c r="DN37" s="126">
        <f t="shared" si="26"/>
        <v>0.37</v>
      </c>
      <c r="DO37" s="127">
        <f t="shared" si="27"/>
        <v>0</v>
      </c>
      <c r="DP37" s="127">
        <f t="shared" ref="DP37:DP68" si="29">IF($DD37=0,0,ROUND(CZ37/$DD37,2))</f>
        <v>0</v>
      </c>
      <c r="DQ37" s="127">
        <f t="shared" ref="DQ37:DQ68" si="30">IF($DD37=0,0,ROUND(DA37/$DD37,2))</f>
        <v>0.01</v>
      </c>
      <c r="DR37" s="127">
        <f t="shared" ref="DR37:DR68" si="31">IF($DD37=0,0,ROUND(DB37/$DD37,2))</f>
        <v>0.63</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40223</v>
      </c>
      <c r="AY38" s="18" t="str">
        <f>IF(IFERROR(比較地域マスタ!$Z23,"")=0,"",IFERROR(比較地域マスタ!$Z23,""))</f>
        <v>古賀市</v>
      </c>
      <c r="BB38" s="110" t="str">
        <f t="shared" si="0"/>
        <v>40223</v>
      </c>
      <c r="BC38" s="1031" t="str">
        <f t="shared" si="0"/>
        <v>古賀市</v>
      </c>
      <c r="BD38" s="34">
        <f t="shared" si="14"/>
        <v>586.00319672394619</v>
      </c>
      <c r="BE38" s="34">
        <f t="shared" si="15"/>
        <v>382.92098405304648</v>
      </c>
      <c r="BF38" s="34">
        <f>VLOOKUP($AX38&amp;"_"&amp;$BC$14,データシート1!$A:$BT,MATCH($BC$12&amp;"_"&amp;BF$20,データシート1!$A$1:$BT$1,0),0)</f>
        <v>378.06164877662655</v>
      </c>
      <c r="BG38" s="34">
        <f>VLOOKUP($AX38&amp;"_"&amp;$BC$14,データシート1!$A:$BT,MATCH($BC$12&amp;"_"&amp;BG$20,データシート1!$A$1:$BT$1,0),0)</f>
        <v>2.1544120611831477</v>
      </c>
      <c r="BH38" s="34">
        <f>VLOOKUP($AX38&amp;"_"&amp;$BC$14,データシート1!$A:$BT,MATCH($BC$12&amp;"_"&amp;BH$20,データシート1!$A$1:$BT$1,0),0)</f>
        <v>2.7049232152367884</v>
      </c>
      <c r="BI38" s="34">
        <f>VLOOKUP($AX38&amp;"_"&amp;$BC$14,データシート1!$A:$BT,MATCH($BC$12&amp;"_"&amp;BI$20,データシート1!$A$1:$BT$1,0),0)</f>
        <v>55.618491585950828</v>
      </c>
      <c r="BJ38" s="34">
        <f>VLOOKUP($AX38&amp;"_"&amp;$BC$14,データシート1!$A:$BT,MATCH($BC$12&amp;"_"&amp;BJ$20,データシート1!$A$1:$BT$1,0),0)</f>
        <v>47.609129891480364</v>
      </c>
      <c r="BK38" s="34">
        <f t="shared" si="1"/>
        <v>89.841566773909818</v>
      </c>
      <c r="BL38" s="34">
        <f t="shared" si="2"/>
        <v>86.367592270869778</v>
      </c>
      <c r="BM38" s="34">
        <f>VLOOKUP($AX38&amp;"_"&amp;$BC$14,データシート1!$A:$BT,MATCH($BC$12&amp;"_"&amp;BM$20,データシート1!$A$1:$BT$1,0),0)</f>
        <v>46.82494200801596</v>
      </c>
      <c r="BN38" s="34">
        <f>VLOOKUP($AX38&amp;"_"&amp;$BC$14,データシート1!$A:$BT,MATCH($BC$12&amp;"_"&amp;BN$20,データシート1!$A$1:$BT$1,0),0)</f>
        <v>39.542650262853826</v>
      </c>
      <c r="BO38" s="34">
        <f>VLOOKUP($AX38&amp;"_"&amp;$BC$14,データシート1!$A:$BT,MATCH($BC$12&amp;"_"&amp;BO$20,データシート1!$A$1:$BT$1,0),0)</f>
        <v>3.47397450304004</v>
      </c>
      <c r="BP38" s="34">
        <f>VLOOKUP($AX38&amp;"_"&amp;$BC$14,データシート1!$A:$BT,MATCH($BC$12&amp;"_"&amp;BP$20,データシート1!$A$1:$BT$1,0),0)</f>
        <v>0</v>
      </c>
      <c r="BQ38" s="34">
        <f>VLOOKUP($AX38&amp;"_"&amp;$BC$14,データシート1!$A:$BT,MATCH($BC$12&amp;"_"&amp;BQ$20,データシート1!$A$1:$BT$1,0),0)</f>
        <v>10.013024419558789</v>
      </c>
      <c r="BR38" s="35">
        <f t="shared" si="3"/>
        <v>586.00319672394619</v>
      </c>
      <c r="BT38" s="121" t="str">
        <f t="shared" si="4"/>
        <v>古賀市</v>
      </c>
      <c r="BU38" s="33">
        <f t="shared" si="25"/>
        <v>586.00319672394619</v>
      </c>
      <c r="BV38" s="59">
        <f t="shared" si="16"/>
        <v>0.65344521359912056</v>
      </c>
      <c r="BW38" s="59">
        <f t="shared" si="5"/>
        <v>0.64515287781736019</v>
      </c>
      <c r="BX38" s="59">
        <f t="shared" si="5"/>
        <v>3.6764510385393786E-3</v>
      </c>
      <c r="BY38" s="59">
        <f t="shared" si="5"/>
        <v>4.6158847432209845E-3</v>
      </c>
      <c r="BZ38" s="59">
        <f t="shared" si="5"/>
        <v>9.4911583924603624E-2</v>
      </c>
      <c r="CA38" s="59">
        <f t="shared" si="5"/>
        <v>8.1243805763585322E-2</v>
      </c>
      <c r="CB38" s="59">
        <f t="shared" si="5"/>
        <v>0.15331241753657582</v>
      </c>
      <c r="CC38" s="59">
        <f t="shared" si="5"/>
        <v>0.14738416574125915</v>
      </c>
      <c r="CD38" s="59">
        <f t="shared" si="5"/>
        <v>7.9905608484375223E-2</v>
      </c>
      <c r="CE38" s="59">
        <f t="shared" si="5"/>
        <v>6.7478557256883939E-2</v>
      </c>
      <c r="CF38" s="59">
        <f t="shared" si="5"/>
        <v>5.9282517953166665E-3</v>
      </c>
      <c r="CG38" s="59">
        <f t="shared" si="5"/>
        <v>0</v>
      </c>
      <c r="CH38" s="59">
        <f t="shared" si="5"/>
        <v>1.7086979176114826E-2</v>
      </c>
      <c r="CI38" s="122">
        <f t="shared" si="6"/>
        <v>1</v>
      </c>
      <c r="CK38" s="123" t="str">
        <f t="shared" si="7"/>
        <v>古賀市</v>
      </c>
      <c r="CL38" s="124">
        <f t="shared" si="17"/>
        <v>382.92098405304648</v>
      </c>
      <c r="CM38" s="65">
        <f t="shared" si="18"/>
        <v>0.1557449251507676</v>
      </c>
      <c r="CN38" s="66">
        <f t="shared" si="19"/>
        <v>378.06164877662655</v>
      </c>
      <c r="CO38" s="65">
        <f t="shared" si="20"/>
        <v>0.15774675953771877</v>
      </c>
      <c r="CP38" s="66">
        <f t="shared" si="8"/>
        <v>2.1544120611831477</v>
      </c>
      <c r="CQ38" s="65">
        <f t="shared" si="21"/>
        <v>0</v>
      </c>
      <c r="CR38" s="66">
        <f t="shared" si="9"/>
        <v>2.7049232152367884</v>
      </c>
      <c r="CS38" s="65">
        <f t="shared" si="22"/>
        <v>0</v>
      </c>
      <c r="CT38" s="66">
        <f t="shared" si="10"/>
        <v>55.618491585950828</v>
      </c>
      <c r="CU38" s="67">
        <f t="shared" si="23"/>
        <v>0.17776461960894757</v>
      </c>
      <c r="CV38" s="16"/>
      <c r="CW38" s="959">
        <f t="shared" si="24"/>
        <v>59.637999999999998</v>
      </c>
      <c r="CX38" s="962">
        <f>VLOOKUP($AX38&amp;"_"&amp;$CW$14,データシート1!$A:$BT,MATCH($CW$12&amp;"_"&amp;CX$20,データシート1!$A$1:$BT$1,0),0)</f>
        <v>59.637999999999998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9.8870000000000005</v>
      </c>
      <c r="DB38" s="962">
        <f>VLOOKUP($AX38&amp;"_"&amp;$CW$14,データシート1!$A:$BT,MATCH($CW$12&amp;"_"&amp;DB$20,データシート1!$A$1:$BT$1,0),0)</f>
        <v>0</v>
      </c>
      <c r="DC38" s="962">
        <f>VLOOKUP($AX38&amp;"_"&amp;$CW$14,データシート1!$A:$BT,MATCH($CW$12&amp;"_"&amp;DC$20,データシート1!$A$1:$BT$1,0),0)</f>
        <v>0</v>
      </c>
      <c r="DD38" s="961">
        <f t="shared" si="11"/>
        <v>69.525000000000006</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10</v>
      </c>
      <c r="DM38" s="16"/>
      <c r="DN38" s="126">
        <f t="shared" si="26"/>
        <v>0.86</v>
      </c>
      <c r="DO38" s="127">
        <f t="shared" si="27"/>
        <v>0</v>
      </c>
      <c r="DP38" s="127">
        <f t="shared" si="29"/>
        <v>0</v>
      </c>
      <c r="DQ38" s="127">
        <f t="shared" si="30"/>
        <v>0.14000000000000001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20218</v>
      </c>
      <c r="AY39" s="18" t="str">
        <f>IF(IFERROR(比較地域マスタ!$Z24,"")=0,"",IFERROR(比較地域マスタ!$Z24,""))</f>
        <v>千曲市</v>
      </c>
      <c r="BB39" s="110" t="str">
        <f t="shared" si="0"/>
        <v>20218</v>
      </c>
      <c r="BC39" s="1031" t="str">
        <f t="shared" si="0"/>
        <v>千曲市</v>
      </c>
      <c r="BD39" s="34">
        <f t="shared" si="14"/>
        <v>369.10783260253316</v>
      </c>
      <c r="BE39" s="34">
        <f t="shared" si="15"/>
        <v>93.465867810858043</v>
      </c>
      <c r="BF39" s="34">
        <f>VLOOKUP($AX39&amp;"_"&amp;$BC$14,データシート1!$A:$BT,MATCH($BC$12&amp;"_"&amp;BF$20,データシート1!$A$1:$BT$1,0),0)</f>
        <v>77.742509850787258</v>
      </c>
      <c r="BG39" s="34">
        <f>VLOOKUP($AX39&amp;"_"&amp;$BC$14,データシート1!$A:$BT,MATCH($BC$12&amp;"_"&amp;BG$20,データシート1!$A$1:$BT$1,0),0)</f>
        <v>2.8561407131170236</v>
      </c>
      <c r="BH39" s="34">
        <f>VLOOKUP($AX39&amp;"_"&amp;$BC$14,データシート1!$A:$BT,MATCH($BC$12&amp;"_"&amp;BH$20,データシート1!$A$1:$BT$1,0),0)</f>
        <v>12.86721724695375</v>
      </c>
      <c r="BI39" s="34">
        <f>VLOOKUP($AX39&amp;"_"&amp;$BC$14,データシート1!$A:$BT,MATCH($BC$12&amp;"_"&amp;BI$20,データシート1!$A$1:$BT$1,0),0)</f>
        <v>60.404352084351792</v>
      </c>
      <c r="BJ39" s="34">
        <f>VLOOKUP($AX39&amp;"_"&amp;$BC$14,データシート1!$A:$BT,MATCH($BC$12&amp;"_"&amp;BJ$20,データシート1!$A$1:$BT$1,0),0)</f>
        <v>92.827596470747196</v>
      </c>
      <c r="BK39" s="34">
        <f t="shared" si="1"/>
        <v>114.66247986694179</v>
      </c>
      <c r="BL39" s="34">
        <f t="shared" si="2"/>
        <v>111.16900407003101</v>
      </c>
      <c r="BM39" s="34">
        <f>VLOOKUP($AX39&amp;"_"&amp;$BC$14,データシート1!$A:$BT,MATCH($BC$12&amp;"_"&amp;BM$20,データシート1!$A$1:$BT$1,0),0)</f>
        <v>55.971925048592631</v>
      </c>
      <c r="BN39" s="34">
        <f>VLOOKUP($AX39&amp;"_"&amp;$BC$14,データシート1!$A:$BT,MATCH($BC$12&amp;"_"&amp;BN$20,データシート1!$A$1:$BT$1,0),0)</f>
        <v>55.197079021438377</v>
      </c>
      <c r="BO39" s="34">
        <f>VLOOKUP($AX39&amp;"_"&amp;$BC$14,データシート1!$A:$BT,MATCH($BC$12&amp;"_"&amp;BO$20,データシート1!$A$1:$BT$1,0),0)</f>
        <v>3.4934757969107899</v>
      </c>
      <c r="BP39" s="34">
        <f>VLOOKUP($AX39&amp;"_"&amp;$BC$14,データシート1!$A:$BT,MATCH($BC$12&amp;"_"&amp;BP$20,データシート1!$A$1:$BT$1,0),0)</f>
        <v>0</v>
      </c>
      <c r="BQ39" s="34">
        <f>VLOOKUP($AX39&amp;"_"&amp;$BC$14,データシート1!$A:$BT,MATCH($BC$12&amp;"_"&amp;BQ$20,データシート1!$A$1:$BT$1,0),0)</f>
        <v>7.7475363696343651</v>
      </c>
      <c r="BR39" s="35">
        <f t="shared" si="3"/>
        <v>369.10783260253316</v>
      </c>
      <c r="BT39" s="121" t="str">
        <f t="shared" si="4"/>
        <v>千曲市</v>
      </c>
      <c r="BU39" s="33">
        <f t="shared" si="25"/>
        <v>369.10783260253316</v>
      </c>
      <c r="BV39" s="59">
        <f t="shared" si="16"/>
        <v>0.25322103611793306</v>
      </c>
      <c r="BW39" s="59">
        <f t="shared" si="5"/>
        <v>0.21062275840269915</v>
      </c>
      <c r="BX39" s="59">
        <f t="shared" si="5"/>
        <v>7.7379574770297683E-3</v>
      </c>
      <c r="BY39" s="59">
        <f t="shared" si="5"/>
        <v>3.486032023820413E-2</v>
      </c>
      <c r="BZ39" s="59">
        <f t="shared" si="5"/>
        <v>0.1636496079166033</v>
      </c>
      <c r="CA39" s="59">
        <f t="shared" si="5"/>
        <v>0.25149180881974631</v>
      </c>
      <c r="CB39" s="59">
        <f t="shared" si="5"/>
        <v>0.31064764748683599</v>
      </c>
      <c r="CC39" s="59">
        <f t="shared" si="5"/>
        <v>0.30118299925036068</v>
      </c>
      <c r="CD39" s="59">
        <f t="shared" si="5"/>
        <v>0.1516411197615114</v>
      </c>
      <c r="CE39" s="59">
        <f t="shared" si="5"/>
        <v>0.14954187948884931</v>
      </c>
      <c r="CF39" s="59">
        <f t="shared" si="5"/>
        <v>9.4646482364753107E-3</v>
      </c>
      <c r="CG39" s="59">
        <f t="shared" si="5"/>
        <v>0</v>
      </c>
      <c r="CH39" s="59">
        <f t="shared" si="5"/>
        <v>2.0989899658881404E-2</v>
      </c>
      <c r="CI39" s="122">
        <f t="shared" si="6"/>
        <v>1</v>
      </c>
      <c r="CK39" s="123" t="str">
        <f t="shared" si="7"/>
        <v>千曲市</v>
      </c>
      <c r="CL39" s="124">
        <f t="shared" si="17"/>
        <v>93.465867810858043</v>
      </c>
      <c r="CM39" s="65">
        <f t="shared" si="18"/>
        <v>0.99275812843007261</v>
      </c>
      <c r="CN39" s="66">
        <f t="shared" si="19"/>
        <v>77.742509850787258</v>
      </c>
      <c r="CO39" s="65">
        <f t="shared" si="20"/>
        <v>1</v>
      </c>
      <c r="CP39" s="66">
        <f t="shared" si="8"/>
        <v>2.8561407131170236</v>
      </c>
      <c r="CQ39" s="65">
        <f t="shared" si="21"/>
        <v>0</v>
      </c>
      <c r="CR39" s="66">
        <f t="shared" si="9"/>
        <v>12.86721724695375</v>
      </c>
      <c r="CS39" s="65">
        <f t="shared" si="22"/>
        <v>0</v>
      </c>
      <c r="CT39" s="66">
        <f t="shared" si="10"/>
        <v>60.404352084351792</v>
      </c>
      <c r="CU39" s="67">
        <f t="shared" si="23"/>
        <v>0</v>
      </c>
      <c r="CV39" s="16"/>
      <c r="CW39" s="959">
        <f t="shared" si="24"/>
        <v>92.789000000000001</v>
      </c>
      <c r="CX39" s="962">
        <f>VLOOKUP($AX39&amp;"_"&amp;$CW$14,データシート1!$A:$BT,MATCH($CW$12&amp;"_"&amp;CX$20,データシート1!$A$1:$BT$1,0),0)</f>
        <v>92.789000000000001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92.789000000000001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23231</v>
      </c>
      <c r="AY40" s="18" t="str">
        <f>IF(IFERROR(比較地域マスタ!$Z25,"")=0,"",IFERROR(比較地域マスタ!$Z25,""))</f>
        <v>田原市</v>
      </c>
      <c r="BB40" s="110" t="str">
        <f t="shared" si="0"/>
        <v>23231</v>
      </c>
      <c r="BC40" s="1031" t="str">
        <f t="shared" si="0"/>
        <v>田原市</v>
      </c>
      <c r="BD40" s="34">
        <f t="shared" si="14"/>
        <v>1522.5205112661317</v>
      </c>
      <c r="BE40" s="34">
        <f t="shared" si="15"/>
        <v>1195.6221616834412</v>
      </c>
      <c r="BF40" s="34">
        <f>VLOOKUP($AX40&amp;"_"&amp;$BC$14,データシート1!$A:$BT,MATCH($BC$12&amp;"_"&amp;BF$20,データシート1!$A$1:$BT$1,0),0)</f>
        <v>1141.3168491678507</v>
      </c>
      <c r="BG40" s="34">
        <f>VLOOKUP($AX40&amp;"_"&amp;$BC$14,データシート1!$A:$BT,MATCH($BC$12&amp;"_"&amp;BG$20,データシート1!$A$1:$BT$1,0),0)</f>
        <v>3.0727156505513533</v>
      </c>
      <c r="BH40" s="34">
        <f>VLOOKUP($AX40&amp;"_"&amp;$BC$14,データシート1!$A:$BT,MATCH($BC$12&amp;"_"&amp;BH$20,データシート1!$A$1:$BT$1,0),0)</f>
        <v>51.232596865039213</v>
      </c>
      <c r="BI40" s="34">
        <f>VLOOKUP($AX40&amp;"_"&amp;$BC$14,データシート1!$A:$BT,MATCH($BC$12&amp;"_"&amp;BI$20,データシート1!$A$1:$BT$1,0),0)</f>
        <v>60.604515801018366</v>
      </c>
      <c r="BJ40" s="34">
        <f>VLOOKUP($AX40&amp;"_"&amp;$BC$14,データシート1!$A:$BT,MATCH($BC$12&amp;"_"&amp;BJ$20,データシート1!$A$1:$BT$1,0),0)</f>
        <v>57.116946831831299</v>
      </c>
      <c r="BK40" s="34">
        <f t="shared" si="1"/>
        <v>203.09286470184088</v>
      </c>
      <c r="BL40" s="34">
        <f t="shared" si="2"/>
        <v>147.919854280143</v>
      </c>
      <c r="BM40" s="34">
        <f>VLOOKUP($AX40&amp;"_"&amp;$BC$14,データシート1!$A:$BT,MATCH($BC$12&amp;"_"&amp;BM$20,データシート1!$A$1:$BT$1,0),0)</f>
        <v>55.577775705090822</v>
      </c>
      <c r="BN40" s="34">
        <f>VLOOKUP($AX40&amp;"_"&amp;$BC$14,データシート1!$A:$BT,MATCH($BC$12&amp;"_"&amp;BN$20,データシート1!$A$1:$BT$1,0),0)</f>
        <v>92.34207857505217</v>
      </c>
      <c r="BO40" s="34">
        <f>VLOOKUP($AX40&amp;"_"&amp;$BC$14,データシート1!$A:$BT,MATCH($BC$12&amp;"_"&amp;BO$20,データシート1!$A$1:$BT$1,0),0)</f>
        <v>3.5080141866527499</v>
      </c>
      <c r="BP40" s="34">
        <f>VLOOKUP($AX40&amp;"_"&amp;$BC$14,データシート1!$A:$BT,MATCH($BC$12&amp;"_"&amp;BP$20,データシート1!$A$1:$BT$1,0),0)</f>
        <v>51.66499623504513</v>
      </c>
      <c r="BQ40" s="34">
        <f>VLOOKUP($AX40&amp;"_"&amp;$BC$14,データシート1!$A:$BT,MATCH($BC$12&amp;"_"&amp;BQ$20,データシート1!$A$1:$BT$1,0),0)</f>
        <v>6.0840222480000001</v>
      </c>
      <c r="BR40" s="35">
        <f t="shared" si="3"/>
        <v>1522.5205112661317</v>
      </c>
      <c r="BT40" s="121" t="str">
        <f t="shared" si="4"/>
        <v>田原市</v>
      </c>
      <c r="BU40" s="33">
        <f t="shared" si="25"/>
        <v>1522.5205112661317</v>
      </c>
      <c r="BV40" s="59">
        <f t="shared" si="16"/>
        <v>0.78529133291554731</v>
      </c>
      <c r="BW40" s="59">
        <f t="shared" si="5"/>
        <v>0.74962329947117023</v>
      </c>
      <c r="BX40" s="59">
        <f t="shared" si="5"/>
        <v>2.0181768506987636E-3</v>
      </c>
      <c r="BY40" s="59">
        <f t="shared" si="5"/>
        <v>3.3649856593678376E-2</v>
      </c>
      <c r="BZ40" s="59">
        <f t="shared" si="5"/>
        <v>3.9805385446413134E-2</v>
      </c>
      <c r="CA40" s="59">
        <f t="shared" si="5"/>
        <v>3.7514730612287585E-2</v>
      </c>
      <c r="CB40" s="59">
        <f t="shared" si="5"/>
        <v>0.13339253113440711</v>
      </c>
      <c r="CC40" s="59">
        <f t="shared" si="5"/>
        <v>9.7154588845001832E-2</v>
      </c>
      <c r="CD40" s="59">
        <f t="shared" si="5"/>
        <v>3.6503794394777779E-2</v>
      </c>
      <c r="CE40" s="59">
        <f t="shared" si="5"/>
        <v>6.065079445022404E-2</v>
      </c>
      <c r="CF40" s="59">
        <f t="shared" si="5"/>
        <v>2.3040833674782329E-3</v>
      </c>
      <c r="CG40" s="59">
        <f t="shared" si="5"/>
        <v>3.3933858921927032E-2</v>
      </c>
      <c r="CH40" s="59">
        <f t="shared" si="5"/>
        <v>3.9960198913448547E-3</v>
      </c>
      <c r="CI40" s="122">
        <f t="shared" si="6"/>
        <v>1</v>
      </c>
      <c r="CK40" s="123" t="str">
        <f t="shared" si="7"/>
        <v>田原市</v>
      </c>
      <c r="CL40" s="124">
        <f t="shared" si="17"/>
        <v>1195.6221616834412</v>
      </c>
      <c r="CM40" s="65">
        <f t="shared" si="18"/>
        <v>0.61240333565668859</v>
      </c>
      <c r="CN40" s="66">
        <f t="shared" si="19"/>
        <v>1141.3168491678507</v>
      </c>
      <c r="CO40" s="65">
        <f t="shared" si="20"/>
        <v>0.64154226806855508</v>
      </c>
      <c r="CP40" s="66">
        <f t="shared" si="8"/>
        <v>3.0727156505513533</v>
      </c>
      <c r="CQ40" s="65">
        <f t="shared" si="21"/>
        <v>0</v>
      </c>
      <c r="CR40" s="66">
        <f t="shared" si="9"/>
        <v>51.232596865039213</v>
      </c>
      <c r="CS40" s="65">
        <f t="shared" si="22"/>
        <v>0</v>
      </c>
      <c r="CT40" s="66">
        <f t="shared" si="10"/>
        <v>60.604515801018366</v>
      </c>
      <c r="CU40" s="67">
        <f t="shared" si="23"/>
        <v>6.1728073404344205E-2</v>
      </c>
      <c r="CV40" s="16"/>
      <c r="CW40" s="959">
        <f t="shared" si="24"/>
        <v>732.20299999999997</v>
      </c>
      <c r="CX40" s="962">
        <f>VLOOKUP($AX40&amp;"_"&amp;$CW$14,データシート1!$A:$BT,MATCH($CW$12&amp;"_"&amp;CX$20,データシート1!$A$1:$BT$1,0),0)</f>
        <v>732.20299999999997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3.7410000000000001</v>
      </c>
      <c r="DB40" s="962">
        <f>VLOOKUP($AX40&amp;"_"&amp;$CW$14,データシート1!$A:$BT,MATCH($CW$12&amp;"_"&amp;DB$20,データシート1!$A$1:$BT$1,0),0)</f>
        <v>18.091999999999999</v>
      </c>
      <c r="DC40" s="962">
        <f>VLOOKUP($AX40&amp;"_"&amp;$CW$14,データシート1!$A:$BT,MATCH($CW$12&amp;"_"&amp;DC$20,データシート1!$A$1:$BT$1,0),0)</f>
        <v>0</v>
      </c>
      <c r="DD40" s="961">
        <f t="shared" si="11"/>
        <v>754.03599999999994</v>
      </c>
      <c r="DE40" s="16"/>
      <c r="DF40" s="125">
        <f>VLOOKUP($AX40&amp;"_"&amp;$DF$14,データシート1!$A:$BT,MATCH($DF$12&amp;"_"&amp;DF$20,データシート1!$A$1:$BT$1,0),0)</f>
        <v>11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0.97</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27228</v>
      </c>
      <c r="AY41" s="18" t="str">
        <f>IF(IFERROR(比較地域マスタ!$Z26,"")=0,"",IFERROR(比較地域マスタ!$Z26,""))</f>
        <v>泉南市</v>
      </c>
      <c r="BB41" s="110" t="str">
        <f t="shared" si="0"/>
        <v>27228</v>
      </c>
      <c r="BC41" s="1031" t="str">
        <f t="shared" si="0"/>
        <v>泉南市</v>
      </c>
      <c r="BD41" s="34">
        <f t="shared" si="14"/>
        <v>239.31396141661958</v>
      </c>
      <c r="BE41" s="34">
        <f t="shared" si="15"/>
        <v>50.246020317834422</v>
      </c>
      <c r="BF41" s="34">
        <f>VLOOKUP($AX41&amp;"_"&amp;$BC$14,データシート1!$A:$BT,MATCH($BC$12&amp;"_"&amp;BF$20,データシート1!$A$1:$BT$1,0),0)</f>
        <v>45.007294523566955</v>
      </c>
      <c r="BG41" s="34">
        <f>VLOOKUP($AX41&amp;"_"&amp;$BC$14,データシート1!$A:$BT,MATCH($BC$12&amp;"_"&amp;BG$20,データシート1!$A$1:$BT$1,0),0)</f>
        <v>1.536732791217075</v>
      </c>
      <c r="BH41" s="34">
        <f>VLOOKUP($AX41&amp;"_"&amp;$BC$14,データシート1!$A:$BT,MATCH($BC$12&amp;"_"&amp;BH$20,データシート1!$A$1:$BT$1,0),0)</f>
        <v>3.7019930030503887</v>
      </c>
      <c r="BI41" s="34">
        <f>VLOOKUP($AX41&amp;"_"&amp;$BC$14,データシート1!$A:$BT,MATCH($BC$12&amp;"_"&amp;BI$20,データシート1!$A$1:$BT$1,0),0)</f>
        <v>53.922146671506596</v>
      </c>
      <c r="BJ41" s="34">
        <f>VLOOKUP($AX41&amp;"_"&amp;$BC$14,データシート1!$A:$BT,MATCH($BC$12&amp;"_"&amp;BJ$20,データシート1!$A$1:$BT$1,0),0)</f>
        <v>51.502528880867366</v>
      </c>
      <c r="BK41" s="34">
        <f t="shared" si="1"/>
        <v>76.11343308186845</v>
      </c>
      <c r="BL41" s="34">
        <f t="shared" si="2"/>
        <v>72.591697924977296</v>
      </c>
      <c r="BM41" s="34">
        <f>VLOOKUP($AX41&amp;"_"&amp;$BC$14,データシート1!$A:$BT,MATCH($BC$12&amp;"_"&amp;BM$20,データシート1!$A$1:$BT$1,0),0)</f>
        <v>41.645275980135182</v>
      </c>
      <c r="BN41" s="34">
        <f>VLOOKUP($AX41&amp;"_"&amp;$BC$14,データシート1!$A:$BT,MATCH($BC$12&amp;"_"&amp;BN$20,データシート1!$A$1:$BT$1,0),0)</f>
        <v>30.946421944842122</v>
      </c>
      <c r="BO41" s="34">
        <f>VLOOKUP($AX41&amp;"_"&amp;$BC$14,データシート1!$A:$BT,MATCH($BC$12&amp;"_"&amp;BO$20,データシート1!$A$1:$BT$1,0),0)</f>
        <v>3.5217351568911499</v>
      </c>
      <c r="BP41" s="34">
        <f>VLOOKUP($AX41&amp;"_"&amp;$BC$14,データシート1!$A:$BT,MATCH($BC$12&amp;"_"&amp;BP$20,データシート1!$A$1:$BT$1,0),0)</f>
        <v>0</v>
      </c>
      <c r="BQ41" s="34">
        <f>VLOOKUP($AX41&amp;"_"&amp;$BC$14,データシート1!$A:$BT,MATCH($BC$12&amp;"_"&amp;BQ$20,データシート1!$A$1:$BT$1,0),0)</f>
        <v>7.529832464542717</v>
      </c>
      <c r="BR41" s="35">
        <f t="shared" si="3"/>
        <v>239.31396141661958</v>
      </c>
      <c r="BT41" s="121" t="str">
        <f t="shared" si="4"/>
        <v>泉南市</v>
      </c>
      <c r="BU41" s="33">
        <f t="shared" si="25"/>
        <v>239.31396141661958</v>
      </c>
      <c r="BV41" s="59">
        <f t="shared" si="16"/>
        <v>0.20995858336222001</v>
      </c>
      <c r="BW41" s="59">
        <f t="shared" si="5"/>
        <v>0.18806798507344147</v>
      </c>
      <c r="BX41" s="59">
        <f t="shared" si="5"/>
        <v>6.4214088560499418E-3</v>
      </c>
      <c r="BY41" s="59">
        <f t="shared" si="5"/>
        <v>1.5469189432728589E-2</v>
      </c>
      <c r="BZ41" s="59">
        <f t="shared" si="5"/>
        <v>0.22531968612409539</v>
      </c>
      <c r="CA41" s="59">
        <f t="shared" si="5"/>
        <v>0.21520904411927336</v>
      </c>
      <c r="CB41" s="59">
        <f t="shared" si="5"/>
        <v>0.3180484441079609</v>
      </c>
      <c r="CC41" s="59">
        <f t="shared" si="5"/>
        <v>0.30333248213046393</v>
      </c>
      <c r="CD41" s="59">
        <f t="shared" si="5"/>
        <v>0.17401941672611104</v>
      </c>
      <c r="CE41" s="59">
        <f t="shared" si="5"/>
        <v>0.12931306540435294</v>
      </c>
      <c r="CF41" s="59">
        <f t="shared" si="5"/>
        <v>1.4715961977496967E-2</v>
      </c>
      <c r="CG41" s="59">
        <f t="shared" si="5"/>
        <v>0</v>
      </c>
      <c r="CH41" s="59">
        <f t="shared" si="5"/>
        <v>3.1464242286450214E-2</v>
      </c>
      <c r="CI41" s="122">
        <f t="shared" si="6"/>
        <v>1</v>
      </c>
      <c r="CK41" s="123" t="str">
        <f t="shared" si="7"/>
        <v>泉南市</v>
      </c>
      <c r="CL41" s="124">
        <f t="shared" si="17"/>
        <v>50.246020317834422</v>
      </c>
      <c r="CM41" s="65">
        <f t="shared" si="18"/>
        <v>1</v>
      </c>
      <c r="CN41" s="66">
        <f t="shared" si="19"/>
        <v>45.007294523566955</v>
      </c>
      <c r="CO41" s="65">
        <f t="shared" si="20"/>
        <v>1</v>
      </c>
      <c r="CP41" s="66">
        <f t="shared" si="8"/>
        <v>1.536732791217075</v>
      </c>
      <c r="CQ41" s="65">
        <f t="shared" si="21"/>
        <v>0</v>
      </c>
      <c r="CR41" s="66">
        <f t="shared" si="9"/>
        <v>3.7019930030503887</v>
      </c>
      <c r="CS41" s="65">
        <f t="shared" si="22"/>
        <v>0</v>
      </c>
      <c r="CT41" s="66">
        <f t="shared" si="10"/>
        <v>53.922146671506596</v>
      </c>
      <c r="CU41" s="67">
        <f t="shared" si="23"/>
        <v>0.11119735340893599</v>
      </c>
      <c r="CV41" s="16"/>
      <c r="CW41" s="959">
        <f t="shared" si="24"/>
        <v>56.731999999999999</v>
      </c>
      <c r="CX41" s="962">
        <f>VLOOKUP($AX41&amp;"_"&amp;$CW$14,データシート1!$A:$BT,MATCH($CW$12&amp;"_"&amp;CX$20,データシート1!$A$1:$BT$1,0),0)</f>
        <v>56.731999999999999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5.9960000000000004</v>
      </c>
      <c r="DB41" s="962">
        <f>VLOOKUP($AX41&amp;"_"&amp;$CW$14,データシート1!$A:$BT,MATCH($CW$12&amp;"_"&amp;DB$20,データシート1!$A$1:$BT$1,0),0)</f>
        <v>0</v>
      </c>
      <c r="DC41" s="962">
        <f>VLOOKUP($AX41&amp;"_"&amp;$CW$14,データシート1!$A:$BT,MATCH($CW$12&amp;"_"&amp;DC$20,データシート1!$A$1:$BT$1,0),0)</f>
        <v>0</v>
      </c>
      <c r="DD41" s="961">
        <f t="shared" si="11"/>
        <v>62.728000000000002</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9</v>
      </c>
      <c r="DM41" s="16"/>
      <c r="DN41" s="126">
        <f t="shared" si="26"/>
        <v>0.9</v>
      </c>
      <c r="DO41" s="127">
        <f t="shared" si="27"/>
        <v>0</v>
      </c>
      <c r="DP41" s="127">
        <f t="shared" si="29"/>
        <v>0</v>
      </c>
      <c r="DQ41" s="127">
        <f t="shared" si="30"/>
        <v>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45206</v>
      </c>
      <c r="AY42" s="18" t="str">
        <f>IF(IFERROR(比較地域マスタ!$Z27,"")=0,"",IFERROR(比較地域マスタ!$Z27,""))</f>
        <v>日向市</v>
      </c>
      <c r="BB42" s="110" t="str">
        <f t="shared" si="0"/>
        <v>45206</v>
      </c>
      <c r="BC42" s="1031" t="str">
        <f t="shared" si="0"/>
        <v>日向市</v>
      </c>
      <c r="BD42" s="34">
        <f t="shared" si="14"/>
        <v>512.26839601185986</v>
      </c>
      <c r="BE42" s="34">
        <f t="shared" si="15"/>
        <v>255.35994483431725</v>
      </c>
      <c r="BF42" s="34">
        <f>VLOOKUP($AX42&amp;"_"&amp;$BC$14,データシート1!$A:$BT,MATCH($BC$12&amp;"_"&amp;BF$20,データシート1!$A$1:$BT$1,0),0)</f>
        <v>211.17511157726307</v>
      </c>
      <c r="BG42" s="34">
        <f>VLOOKUP($AX42&amp;"_"&amp;$BC$14,データシート1!$A:$BT,MATCH($BC$12&amp;"_"&amp;BG$20,データシート1!$A$1:$BT$1,0),0)</f>
        <v>4.4524878817897484</v>
      </c>
      <c r="BH42" s="34">
        <f>VLOOKUP($AX42&amp;"_"&amp;$BC$14,データシート1!$A:$BT,MATCH($BC$12&amp;"_"&amp;BH$20,データシート1!$A$1:$BT$1,0),0)</f>
        <v>39.732345375264423</v>
      </c>
      <c r="BI42" s="34">
        <f>VLOOKUP($AX42&amp;"_"&amp;$BC$14,データシート1!$A:$BT,MATCH($BC$12&amp;"_"&amp;BI$20,データシート1!$A$1:$BT$1,0),0)</f>
        <v>69.024602315711661</v>
      </c>
      <c r="BJ42" s="34">
        <f>VLOOKUP($AX42&amp;"_"&amp;$BC$14,データシート1!$A:$BT,MATCH($BC$12&amp;"_"&amp;BJ$20,データシート1!$A$1:$BT$1,0),0)</f>
        <v>52.035891640610458</v>
      </c>
      <c r="BK42" s="34">
        <f t="shared" si="1"/>
        <v>131.50716797345677</v>
      </c>
      <c r="BL42" s="34">
        <f t="shared" si="2"/>
        <v>112.87508310355969</v>
      </c>
      <c r="BM42" s="34">
        <f>VLOOKUP($AX42&amp;"_"&amp;$BC$14,データシート1!$A:$BT,MATCH($BC$12&amp;"_"&amp;BM$20,データシート1!$A$1:$BT$1,0),0)</f>
        <v>52.915228932952672</v>
      </c>
      <c r="BN42" s="34">
        <f>VLOOKUP($AX42&amp;"_"&amp;$BC$14,データシート1!$A:$BT,MATCH($BC$12&amp;"_"&amp;BN$20,データシート1!$A$1:$BT$1,0),0)</f>
        <v>59.959854170607016</v>
      </c>
      <c r="BO42" s="34">
        <f>VLOOKUP($AX42&amp;"_"&amp;$BC$14,データシート1!$A:$BT,MATCH($BC$12&amp;"_"&amp;BO$20,データシート1!$A$1:$BT$1,0),0)</f>
        <v>3.50048224979848</v>
      </c>
      <c r="BP42" s="34">
        <f>VLOOKUP($AX42&amp;"_"&amp;$BC$14,データシート1!$A:$BT,MATCH($BC$12&amp;"_"&amp;BP$20,データシート1!$A$1:$BT$1,0),0)</f>
        <v>15.131602620098619</v>
      </c>
      <c r="BQ42" s="34">
        <f>VLOOKUP($AX42&amp;"_"&amp;$BC$14,データシート1!$A:$BT,MATCH($BC$12&amp;"_"&amp;BQ$20,データシート1!$A$1:$BT$1,0),0)</f>
        <v>4.3407892477638113</v>
      </c>
      <c r="BR42" s="35">
        <f t="shared" si="3"/>
        <v>512.26839601185986</v>
      </c>
      <c r="BT42" s="121" t="str">
        <f t="shared" si="4"/>
        <v>日向市</v>
      </c>
      <c r="BU42" s="33">
        <f t="shared" si="25"/>
        <v>512.26839601185986</v>
      </c>
      <c r="BV42" s="59">
        <f t="shared" si="16"/>
        <v>0.49848857907760769</v>
      </c>
      <c r="BW42" s="59">
        <f t="shared" si="5"/>
        <v>0.41223529154114363</v>
      </c>
      <c r="BX42" s="59">
        <f t="shared" si="5"/>
        <v>8.6917091049408916E-3</v>
      </c>
      <c r="BY42" s="59">
        <f t="shared" si="5"/>
        <v>7.7561578431523143E-2</v>
      </c>
      <c r="BZ42" s="59">
        <f t="shared" si="5"/>
        <v>0.13474304261806075</v>
      </c>
      <c r="CA42" s="59">
        <f t="shared" ref="CA42:CH68" si="32">BJ42/$BR42</f>
        <v>0.10157935185094991</v>
      </c>
      <c r="CB42" s="59">
        <f t="shared" si="32"/>
        <v>0.25671536444034732</v>
      </c>
      <c r="CC42" s="59">
        <f t="shared" si="32"/>
        <v>0.2203436401353685</v>
      </c>
      <c r="CD42" s="59">
        <f t="shared" si="32"/>
        <v>0.10329590766268469</v>
      </c>
      <c r="CE42" s="59">
        <f t="shared" si="32"/>
        <v>0.11704773247268381</v>
      </c>
      <c r="CF42" s="59">
        <f t="shared" si="32"/>
        <v>6.8332973047930097E-3</v>
      </c>
      <c r="CG42" s="59">
        <f t="shared" si="32"/>
        <v>2.953842700018585E-2</v>
      </c>
      <c r="CH42" s="59">
        <f t="shared" si="32"/>
        <v>8.4736620130345004E-3</v>
      </c>
      <c r="CI42" s="122">
        <f t="shared" si="6"/>
        <v>1</v>
      </c>
      <c r="CK42" s="123" t="str">
        <f t="shared" si="7"/>
        <v>日向市</v>
      </c>
      <c r="CL42" s="124">
        <f t="shared" si="17"/>
        <v>255.35994483431725</v>
      </c>
      <c r="CM42" s="65">
        <f t="shared" si="18"/>
        <v>1</v>
      </c>
      <c r="CN42" s="66">
        <f t="shared" si="19"/>
        <v>211.17511157726307</v>
      </c>
      <c r="CO42" s="65">
        <f t="shared" si="20"/>
        <v>1</v>
      </c>
      <c r="CP42" s="66">
        <f t="shared" si="8"/>
        <v>4.4524878817897484</v>
      </c>
      <c r="CQ42" s="65">
        <f t="shared" si="21"/>
        <v>0</v>
      </c>
      <c r="CR42" s="66">
        <f t="shared" si="9"/>
        <v>39.732345375264423</v>
      </c>
      <c r="CS42" s="65">
        <f t="shared" si="22"/>
        <v>0</v>
      </c>
      <c r="CT42" s="66">
        <f t="shared" si="10"/>
        <v>69.024602315711661</v>
      </c>
      <c r="CU42" s="67">
        <f t="shared" si="23"/>
        <v>0</v>
      </c>
      <c r="CV42" s="16"/>
      <c r="CW42" s="959">
        <f t="shared" si="24"/>
        <v>545.80799999999999</v>
      </c>
      <c r="CX42" s="962">
        <f>VLOOKUP($AX42&amp;"_"&amp;$CW$14,データシート1!$A:$BT,MATCH($CW$12&amp;"_"&amp;CX$20,データシート1!$A$1:$BT$1,0),0)</f>
        <v>545.80799999999999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545.80799999999999</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23216</v>
      </c>
      <c r="AY43" s="18" t="str">
        <f>IF(IFERROR(比較地域マスタ!$Z28,"")=0,"",IFERROR(比較地域マスタ!$Z28,""))</f>
        <v>常滑市</v>
      </c>
      <c r="AZ43" s="23"/>
      <c r="BB43" s="110" t="str">
        <f t="shared" si="0"/>
        <v>23216</v>
      </c>
      <c r="BC43" s="1031" t="str">
        <f t="shared" si="0"/>
        <v>常滑市</v>
      </c>
      <c r="BD43" s="34">
        <f t="shared" si="14"/>
        <v>363.34688762445387</v>
      </c>
      <c r="BE43" s="34">
        <f t="shared" si="15"/>
        <v>107.18323782697084</v>
      </c>
      <c r="BF43" s="34">
        <f>VLOOKUP($AX43&amp;"_"&amp;$BC$14,データシート1!$A:$BT,MATCH($BC$12&amp;"_"&amp;BF$20,データシート1!$A$1:$BT$1,0),0)</f>
        <v>95.066894886061874</v>
      </c>
      <c r="BG43" s="34">
        <f>VLOOKUP($AX43&amp;"_"&amp;$BC$14,データシート1!$A:$BT,MATCH($BC$12&amp;"_"&amp;BG$20,データシート1!$A$1:$BT$1,0),0)</f>
        <v>2.190305494424396</v>
      </c>
      <c r="BH43" s="34">
        <f>VLOOKUP($AX43&amp;"_"&amp;$BC$14,データシート1!$A:$BT,MATCH($BC$12&amp;"_"&amp;BH$20,データシート1!$A$1:$BT$1,0),0)</f>
        <v>9.9260374464845746</v>
      </c>
      <c r="BI43" s="34">
        <f>VLOOKUP($AX43&amp;"_"&amp;$BC$14,データシート1!$A:$BT,MATCH($BC$12&amp;"_"&amp;BI$20,データシート1!$A$1:$BT$1,0),0)</f>
        <v>90.37359614316081</v>
      </c>
      <c r="BJ43" s="34">
        <f>VLOOKUP($AX43&amp;"_"&amp;$BC$14,データシート1!$A:$BT,MATCH($BC$12&amp;"_"&amp;BJ$20,データシート1!$A$1:$BT$1,0),0)</f>
        <v>63.693154164344868</v>
      </c>
      <c r="BK43" s="34">
        <f t="shared" si="1"/>
        <v>94.811154852924147</v>
      </c>
      <c r="BL43" s="34">
        <f t="shared" si="2"/>
        <v>89.521773299332807</v>
      </c>
      <c r="BM43" s="34">
        <f>VLOOKUP($AX43&amp;"_"&amp;$BC$14,データシート1!$A:$BT,MATCH($BC$12&amp;"_"&amp;BM$20,データシート1!$A$1:$BT$1,0),0)</f>
        <v>49.305364600742926</v>
      </c>
      <c r="BN43" s="34">
        <f>VLOOKUP($AX43&amp;"_"&amp;$BC$14,データシート1!$A:$BT,MATCH($BC$12&amp;"_"&amp;BN$20,データシート1!$A$1:$BT$1,0),0)</f>
        <v>40.216408698589873</v>
      </c>
      <c r="BO43" s="34">
        <f>VLOOKUP($AX43&amp;"_"&amp;$BC$14,データシート1!$A:$BT,MATCH($BC$12&amp;"_"&amp;BO$20,データシート1!$A$1:$BT$1,0),0)</f>
        <v>3.4155873956426102</v>
      </c>
      <c r="BP43" s="34">
        <f>VLOOKUP($AX43&amp;"_"&amp;$BC$14,データシート1!$A:$BT,MATCH($BC$12&amp;"_"&amp;BP$20,データシート1!$A$1:$BT$1,0),0)</f>
        <v>1.8737941579487352</v>
      </c>
      <c r="BQ43" s="34">
        <f>VLOOKUP($AX43&amp;"_"&amp;$BC$14,データシート1!$A:$BT,MATCH($BC$12&amp;"_"&amp;BQ$20,データシート1!$A$1:$BT$1,0),0)</f>
        <v>7.2857446370531926</v>
      </c>
      <c r="BR43" s="35">
        <f t="shared" si="3"/>
        <v>363.34688762445387</v>
      </c>
      <c r="BT43" s="121" t="str">
        <f t="shared" si="4"/>
        <v>常滑市</v>
      </c>
      <c r="BU43" s="33">
        <f t="shared" si="25"/>
        <v>363.34688762445387</v>
      </c>
      <c r="BV43" s="59">
        <f t="shared" si="16"/>
        <v>0.29498873246921192</v>
      </c>
      <c r="BW43" s="59">
        <f t="shared" si="16"/>
        <v>0.26164224360804378</v>
      </c>
      <c r="BX43" s="59">
        <f t="shared" si="16"/>
        <v>6.0281388640605069E-3</v>
      </c>
      <c r="BY43" s="59">
        <f t="shared" si="16"/>
        <v>2.7318349997107656E-2</v>
      </c>
      <c r="BZ43" s="59">
        <f t="shared" si="16"/>
        <v>0.24872538948666781</v>
      </c>
      <c r="CA43" s="59">
        <f t="shared" si="32"/>
        <v>0.17529571969301275</v>
      </c>
      <c r="CB43" s="59">
        <f t="shared" si="32"/>
        <v>0.26093839821443182</v>
      </c>
      <c r="CC43" s="59">
        <f t="shared" si="32"/>
        <v>0.24638101040199425</v>
      </c>
      <c r="CD43" s="59">
        <f t="shared" si="32"/>
        <v>0.13569777609242575</v>
      </c>
      <c r="CE43" s="59">
        <f t="shared" si="32"/>
        <v>0.11068323430956847</v>
      </c>
      <c r="CF43" s="59">
        <f t="shared" si="32"/>
        <v>9.4003485704076666E-3</v>
      </c>
      <c r="CG43" s="59">
        <f t="shared" si="32"/>
        <v>5.1570392420298957E-3</v>
      </c>
      <c r="CH43" s="59">
        <f t="shared" si="32"/>
        <v>2.0051760136675655E-2</v>
      </c>
      <c r="CI43" s="122">
        <f t="shared" si="6"/>
        <v>1</v>
      </c>
      <c r="CJ43" s="23"/>
      <c r="CK43" s="123" t="str">
        <f t="shared" si="7"/>
        <v>常滑市</v>
      </c>
      <c r="CL43" s="124">
        <f t="shared" si="17"/>
        <v>107.18323782697084</v>
      </c>
      <c r="CM43" s="65">
        <f t="shared" si="18"/>
        <v>0.61085111186597152</v>
      </c>
      <c r="CN43" s="66">
        <f t="shared" si="19"/>
        <v>95.066894886061874</v>
      </c>
      <c r="CO43" s="65">
        <f t="shared" si="20"/>
        <v>0.68870451778686681</v>
      </c>
      <c r="CP43" s="66">
        <f t="shared" si="8"/>
        <v>2.190305494424396</v>
      </c>
      <c r="CQ43" s="65">
        <f t="shared" si="21"/>
        <v>0</v>
      </c>
      <c r="CR43" s="66">
        <f t="shared" si="9"/>
        <v>9.9260374464845746</v>
      </c>
      <c r="CS43" s="65">
        <f t="shared" si="22"/>
        <v>0</v>
      </c>
      <c r="CT43" s="66">
        <f t="shared" si="10"/>
        <v>90.37359614316081</v>
      </c>
      <c r="CU43" s="67">
        <f t="shared" si="23"/>
        <v>0.25632486687045541</v>
      </c>
      <c r="CV43" s="16"/>
      <c r="CW43" s="959">
        <f t="shared" si="24"/>
        <v>65.472999999999999</v>
      </c>
      <c r="CX43" s="962">
        <f>VLOOKUP($AX43&amp;"_"&amp;$CW$14,データシート1!$A:$BT,MATCH($CW$12&amp;"_"&amp;CX$20,データシート1!$A$1:$BT$1,0),0)</f>
        <v>65.472999999999999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23.164999999999999</v>
      </c>
      <c r="DB43" s="962">
        <f>VLOOKUP($AX43&amp;"_"&amp;$CW$14,データシート1!$A:$BT,MATCH($CW$12&amp;"_"&amp;DB$20,データシート1!$A$1:$BT$1,0),0)</f>
        <v>3.4009999999999998</v>
      </c>
      <c r="DC43" s="962">
        <f>VLOOKUP($AX43&amp;"_"&amp;$CW$14,データシート1!$A:$BT,MATCH($CW$12&amp;"_"&amp;DC$20,データシート1!$A$1:$BT$1,0),0)</f>
        <v>0</v>
      </c>
      <c r="DD43" s="961">
        <f t="shared" si="11"/>
        <v>92.039000000000001</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11</v>
      </c>
      <c r="DM43" s="16"/>
      <c r="DN43" s="126">
        <f t="shared" si="26"/>
        <v>0.71</v>
      </c>
      <c r="DO43" s="127">
        <f t="shared" si="27"/>
        <v>0</v>
      </c>
      <c r="DP43" s="127">
        <f t="shared" si="29"/>
        <v>0</v>
      </c>
      <c r="DQ43" s="127">
        <f t="shared" si="30"/>
        <v>0.25</v>
      </c>
      <c r="DR43" s="127">
        <f t="shared" si="31"/>
        <v>0.04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14208</v>
      </c>
      <c r="AY44" s="18" t="str">
        <f>IF(IFERROR(比較地域マスタ!$Z29,"")=0,"",IFERROR(比較地域マスタ!$Z29,""))</f>
        <v>逗子市</v>
      </c>
      <c r="BB44" s="110" t="str">
        <f t="shared" si="0"/>
        <v>14208</v>
      </c>
      <c r="BC44" s="1031" t="str">
        <f t="shared" si="0"/>
        <v>逗子市</v>
      </c>
      <c r="BD44" s="34">
        <f t="shared" si="14"/>
        <v>176.10081623763634</v>
      </c>
      <c r="BE44" s="34">
        <f t="shared" si="15"/>
        <v>5.045866452309486</v>
      </c>
      <c r="BF44" s="34">
        <f>VLOOKUP($AX44&amp;"_"&amp;$BC$14,データシート1!$A:$BT,MATCH($BC$12&amp;"_"&amp;BF$20,データシート1!$A$1:$BT$1,0),0)</f>
        <v>2.1998262917286491</v>
      </c>
      <c r="BG44" s="34">
        <f>VLOOKUP($AX44&amp;"_"&amp;$BC$14,データシート1!$A:$BT,MATCH($BC$12&amp;"_"&amp;BG$20,データシート1!$A$1:$BT$1,0),0)</f>
        <v>1.5263207952659019</v>
      </c>
      <c r="BH44" s="34">
        <f>VLOOKUP($AX44&amp;"_"&amp;$BC$14,データシート1!$A:$BT,MATCH($BC$12&amp;"_"&amp;BH$20,データシート1!$A$1:$BT$1,0),0)</f>
        <v>1.3197193653149348</v>
      </c>
      <c r="BI44" s="34">
        <f>VLOOKUP($AX44&amp;"_"&amp;$BC$14,データシート1!$A:$BT,MATCH($BC$12&amp;"_"&amp;BI$20,データシート1!$A$1:$BT$1,0),0)</f>
        <v>54.644766835034261</v>
      </c>
      <c r="BJ44" s="34">
        <f>VLOOKUP($AX44&amp;"_"&amp;$BC$14,データシート1!$A:$BT,MATCH($BC$12&amp;"_"&amp;BJ$20,データシート1!$A$1:$BT$1,0),0)</f>
        <v>68.583083942426086</v>
      </c>
      <c r="BK44" s="34">
        <f t="shared" si="1"/>
        <v>41.189578960666481</v>
      </c>
      <c r="BL44" s="34">
        <f t="shared" si="2"/>
        <v>37.721910265225361</v>
      </c>
      <c r="BM44" s="34">
        <f>VLOOKUP($AX44&amp;"_"&amp;$BC$14,データシート1!$A:$BT,MATCH($BC$12&amp;"_"&amp;BM$20,データシート1!$A$1:$BT$1,0),0)</f>
        <v>27.355323574693411</v>
      </c>
      <c r="BN44" s="34">
        <f>VLOOKUP($AX44&amp;"_"&amp;$BC$14,データシート1!$A:$BT,MATCH($BC$12&amp;"_"&amp;BN$20,データシート1!$A$1:$BT$1,0),0)</f>
        <v>10.366586690531948</v>
      </c>
      <c r="BO44" s="34">
        <f>VLOOKUP($AX44&amp;"_"&amp;$BC$14,データシート1!$A:$BT,MATCH($BC$12&amp;"_"&amp;BO$20,データシート1!$A$1:$BT$1,0),0)</f>
        <v>3.46766869544112</v>
      </c>
      <c r="BP44" s="34">
        <f>VLOOKUP($AX44&amp;"_"&amp;$BC$14,データシート1!$A:$BT,MATCH($BC$12&amp;"_"&amp;BP$20,データシート1!$A$1:$BT$1,0),0)</f>
        <v>0</v>
      </c>
      <c r="BQ44" s="34">
        <f>VLOOKUP($AX44&amp;"_"&amp;$BC$14,データシート1!$A:$BT,MATCH($BC$12&amp;"_"&amp;BQ$20,データシート1!$A$1:$BT$1,0),0)</f>
        <v>6.6375200472000007</v>
      </c>
      <c r="BR44" s="35">
        <f t="shared" si="3"/>
        <v>176.10081623763634</v>
      </c>
      <c r="BT44" s="121" t="str">
        <f t="shared" si="4"/>
        <v>逗子市</v>
      </c>
      <c r="BU44" s="33">
        <f t="shared" si="25"/>
        <v>176.10081623763634</v>
      </c>
      <c r="BV44" s="59">
        <f t="shared" si="16"/>
        <v>2.865328259183322E-2</v>
      </c>
      <c r="BW44" s="59">
        <f t="shared" si="16"/>
        <v>1.249185744125189E-2</v>
      </c>
      <c r="BX44" s="59">
        <f t="shared" si="16"/>
        <v>8.6673124399732106E-3</v>
      </c>
      <c r="BY44" s="59">
        <f t="shared" si="16"/>
        <v>7.4941127106081173E-3</v>
      </c>
      <c r="BZ44" s="59">
        <f t="shared" si="16"/>
        <v>0.31030388162025768</v>
      </c>
      <c r="CA44" s="59">
        <f t="shared" si="32"/>
        <v>0.3894535267223167</v>
      </c>
      <c r="CB44" s="59">
        <f t="shared" si="32"/>
        <v>0.23389771745909391</v>
      </c>
      <c r="CC44" s="59">
        <f t="shared" si="32"/>
        <v>0.21420633402585795</v>
      </c>
      <c r="CD44" s="59">
        <f t="shared" si="32"/>
        <v>0.15533899364656675</v>
      </c>
      <c r="CE44" s="59">
        <f t="shared" si="32"/>
        <v>5.8867340379291193E-2</v>
      </c>
      <c r="CF44" s="59">
        <f t="shared" si="32"/>
        <v>1.9691383433235947E-2</v>
      </c>
      <c r="CG44" s="59">
        <f t="shared" si="32"/>
        <v>0</v>
      </c>
      <c r="CH44" s="59">
        <f t="shared" si="32"/>
        <v>3.7691591606498341E-2</v>
      </c>
      <c r="CI44" s="122">
        <f t="shared" si="6"/>
        <v>1</v>
      </c>
      <c r="CK44" s="123" t="str">
        <f t="shared" si="7"/>
        <v>逗子市</v>
      </c>
      <c r="CL44" s="124">
        <f t="shared" si="17"/>
        <v>5.045866452309486</v>
      </c>
      <c r="CM44" s="65">
        <f t="shared" si="18"/>
        <v>0</v>
      </c>
      <c r="CN44" s="66">
        <f t="shared" si="19"/>
        <v>2.1998262917286491</v>
      </c>
      <c r="CO44" s="65">
        <f t="shared" si="20"/>
        <v>0</v>
      </c>
      <c r="CP44" s="66">
        <f t="shared" si="8"/>
        <v>1.5263207952659019</v>
      </c>
      <c r="CQ44" s="65">
        <f t="shared" si="21"/>
        <v>0</v>
      </c>
      <c r="CR44" s="66">
        <f t="shared" si="9"/>
        <v>1.3197193653149348</v>
      </c>
      <c r="CS44" s="65">
        <f t="shared" si="22"/>
        <v>0</v>
      </c>
      <c r="CT44" s="66">
        <f t="shared" si="10"/>
        <v>54.644766835034261</v>
      </c>
      <c r="CU44" s="67">
        <f t="shared" si="23"/>
        <v>0.10055857712027064</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5.4950000000000001</v>
      </c>
      <c r="DB44" s="962">
        <f>VLOOKUP($AX44&amp;"_"&amp;$CW$14,データシート1!$A:$BT,MATCH($CW$12&amp;"_"&amp;DB$20,データシート1!$A$1:$BT$1,0),0)</f>
        <v>0</v>
      </c>
      <c r="DC44" s="962">
        <f>VLOOKUP($AX44&amp;"_"&amp;$CW$14,データシート1!$A:$BT,MATCH($CW$12&amp;"_"&amp;DC$20,データシート1!$A$1:$BT$1,0),0)</f>
        <v>0</v>
      </c>
      <c r="DD44" s="961">
        <f t="shared" si="11"/>
        <v>5.4950000000000001</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02206</v>
      </c>
      <c r="AY45" s="18" t="str">
        <f>IF(IFERROR(比較地域マスタ!$Z30,"")=0,"",IFERROR(比較地域マスタ!$Z30,""))</f>
        <v>十和田市</v>
      </c>
      <c r="BB45" s="110" t="str">
        <f t="shared" si="0"/>
        <v>02206</v>
      </c>
      <c r="BC45" s="1031" t="str">
        <f t="shared" si="0"/>
        <v>十和田市</v>
      </c>
      <c r="BD45" s="34">
        <f t="shared" si="14"/>
        <v>530.25325210104268</v>
      </c>
      <c r="BE45" s="34">
        <f t="shared" si="15"/>
        <v>175.86002620561553</v>
      </c>
      <c r="BF45" s="34">
        <f>VLOOKUP($AX45&amp;"_"&amp;$BC$14,データシート1!$A:$BT,MATCH($BC$12&amp;"_"&amp;BF$20,データシート1!$A$1:$BT$1,0),0)</f>
        <v>131.40162014995295</v>
      </c>
      <c r="BG45" s="34">
        <f>VLOOKUP($AX45&amp;"_"&amp;$BC$14,データシート1!$A:$BT,MATCH($BC$12&amp;"_"&amp;BG$20,データシート1!$A$1:$BT$1,0),0)</f>
        <v>11.551055310427127</v>
      </c>
      <c r="BH45" s="34">
        <f>VLOOKUP($AX45&amp;"_"&amp;$BC$14,データシート1!$A:$BT,MATCH($BC$12&amp;"_"&amp;BH$20,データシート1!$A$1:$BT$1,0),0)</f>
        <v>32.907350745235455</v>
      </c>
      <c r="BI45" s="34">
        <f>VLOOKUP($AX45&amp;"_"&amp;$BC$14,データシート1!$A:$BT,MATCH($BC$12&amp;"_"&amp;BI$20,データシート1!$A$1:$BT$1,0),0)</f>
        <v>89.479283353438348</v>
      </c>
      <c r="BJ45" s="34">
        <f>VLOOKUP($AX45&amp;"_"&amp;$BC$14,データシート1!$A:$BT,MATCH($BC$12&amp;"_"&amp;BJ$20,データシート1!$A$1:$BT$1,0),0)</f>
        <v>128.64481143731007</v>
      </c>
      <c r="BK45" s="34">
        <f t="shared" si="1"/>
        <v>129.51953240396341</v>
      </c>
      <c r="BL45" s="34">
        <f t="shared" si="2"/>
        <v>119.88213607875225</v>
      </c>
      <c r="BM45" s="34">
        <f>VLOOKUP($AX45&amp;"_"&amp;$BC$14,データシート1!$A:$BT,MATCH($BC$12&amp;"_"&amp;BM$20,データシート1!$A$1:$BT$1,0),0)</f>
        <v>52.970953495309828</v>
      </c>
      <c r="BN45" s="34">
        <f>VLOOKUP($AX45&amp;"_"&amp;$BC$14,データシート1!$A:$BT,MATCH($BC$12&amp;"_"&amp;BN$20,データシート1!$A$1:$BT$1,0),0)</f>
        <v>66.911182583442425</v>
      </c>
      <c r="BO45" s="34">
        <f>VLOOKUP($AX45&amp;"_"&amp;$BC$14,データシート1!$A:$BT,MATCH($BC$12&amp;"_"&amp;BO$20,データシート1!$A$1:$BT$1,0),0)</f>
        <v>3.4837251499754198</v>
      </c>
      <c r="BP45" s="34">
        <f>VLOOKUP($AX45&amp;"_"&amp;$BC$14,データシート1!$A:$BT,MATCH($BC$12&amp;"_"&amp;BP$20,データシート1!$A$1:$BT$1,0),0)</f>
        <v>6.1536711752357522</v>
      </c>
      <c r="BQ45" s="34">
        <f>VLOOKUP($AX45&amp;"_"&amp;$BC$14,データシート1!$A:$BT,MATCH($BC$12&amp;"_"&amp;BQ$20,データシート1!$A$1:$BT$1,0),0)</f>
        <v>6.7495987007154001</v>
      </c>
      <c r="BR45" s="35">
        <f t="shared" si="3"/>
        <v>530.25325210104268</v>
      </c>
      <c r="BT45" s="121" t="str">
        <f t="shared" si="4"/>
        <v>十和田市</v>
      </c>
      <c r="BU45" s="33">
        <f t="shared" si="25"/>
        <v>530.25325210104268</v>
      </c>
      <c r="BV45" s="59">
        <f t="shared" si="16"/>
        <v>0.33165289511907498</v>
      </c>
      <c r="BW45" s="59">
        <f t="shared" si="16"/>
        <v>0.24780917350208659</v>
      </c>
      <c r="BX45" s="59">
        <f t="shared" si="16"/>
        <v>2.1784034826109865E-2</v>
      </c>
      <c r="BY45" s="59">
        <f t="shared" si="16"/>
        <v>6.2059686790878518E-2</v>
      </c>
      <c r="BZ45" s="59">
        <f t="shared" si="16"/>
        <v>0.16874820286135195</v>
      </c>
      <c r="CA45" s="59">
        <f t="shared" si="32"/>
        <v>0.24261013190881117</v>
      </c>
      <c r="CB45" s="59">
        <f t="shared" si="32"/>
        <v>0.24425976057810722</v>
      </c>
      <c r="CC45" s="59">
        <f t="shared" si="32"/>
        <v>0.2260846786016657</v>
      </c>
      <c r="CD45" s="59">
        <f t="shared" si="32"/>
        <v>9.9897460855583625E-2</v>
      </c>
      <c r="CE45" s="59">
        <f t="shared" si="32"/>
        <v>0.12618721774608208</v>
      </c>
      <c r="CF45" s="59">
        <f t="shared" si="32"/>
        <v>6.5699269852126747E-3</v>
      </c>
      <c r="CG45" s="59">
        <f t="shared" si="32"/>
        <v>1.1605154991228864E-2</v>
      </c>
      <c r="CH45" s="59">
        <f t="shared" si="32"/>
        <v>1.2729009532654836E-2</v>
      </c>
      <c r="CI45" s="122">
        <f t="shared" si="6"/>
        <v>1</v>
      </c>
      <c r="CK45" s="123" t="str">
        <f t="shared" si="7"/>
        <v>十和田市</v>
      </c>
      <c r="CL45" s="124">
        <f t="shared" si="17"/>
        <v>175.86002620561553</v>
      </c>
      <c r="CM45" s="65">
        <f t="shared" si="18"/>
        <v>9.146478791714395E-2</v>
      </c>
      <c r="CN45" s="66">
        <f t="shared" si="19"/>
        <v>131.40162014995295</v>
      </c>
      <c r="CO45" s="65">
        <f t="shared" si="20"/>
        <v>0.12241097165806719</v>
      </c>
      <c r="CP45" s="66">
        <f t="shared" si="8"/>
        <v>11.551055310427127</v>
      </c>
      <c r="CQ45" s="65">
        <f t="shared" si="21"/>
        <v>0</v>
      </c>
      <c r="CR45" s="66">
        <f t="shared" si="9"/>
        <v>32.907350745235455</v>
      </c>
      <c r="CS45" s="65">
        <f t="shared" si="22"/>
        <v>0</v>
      </c>
      <c r="CT45" s="66">
        <f t="shared" si="10"/>
        <v>89.479283353438348</v>
      </c>
      <c r="CU45" s="67">
        <f t="shared" si="23"/>
        <v>0.25133191904510077</v>
      </c>
      <c r="CV45" s="16"/>
      <c r="CW45" s="959">
        <f t="shared" si="24"/>
        <v>16.085000000000001</v>
      </c>
      <c r="CX45" s="962">
        <f>VLOOKUP($AX45&amp;"_"&amp;$CW$14,データシート1!$A:$BT,MATCH($CW$12&amp;"_"&amp;CX$20,データシート1!$A$1:$BT$1,0),0)</f>
        <v>16.085000000000001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22.489000000000001</v>
      </c>
      <c r="DB45" s="962">
        <f>VLOOKUP($AX45&amp;"_"&amp;$CW$14,データシート1!$A:$BT,MATCH($CW$12&amp;"_"&amp;DB$20,データシート1!$A$1:$BT$1,0),0)</f>
        <v>0</v>
      </c>
      <c r="DC45" s="962">
        <f>VLOOKUP($AX45&amp;"_"&amp;$CW$14,データシート1!$A:$BT,MATCH($CW$12&amp;"_"&amp;DC$20,データシート1!$A$1:$BT$1,0),0)</f>
        <v>0</v>
      </c>
      <c r="DD45" s="961">
        <f t="shared" si="11"/>
        <v>38.573999999999998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5</v>
      </c>
      <c r="DM45" s="16"/>
      <c r="DN45" s="126">
        <f t="shared" si="26"/>
        <v>0.42</v>
      </c>
      <c r="DO45" s="127">
        <f t="shared" si="27"/>
        <v>0</v>
      </c>
      <c r="DP45" s="127">
        <f t="shared" si="29"/>
        <v>0</v>
      </c>
      <c r="DQ45" s="127">
        <f t="shared" si="30"/>
        <v>0.57999999999999996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11207</v>
      </c>
      <c r="AY46" s="18" t="str">
        <f>IF(IFERROR(比較地域マスタ!$Z31,"")=0,"",IFERROR(比較地域マスタ!$Z31,""))</f>
        <v>秩父市</v>
      </c>
      <c r="BB46" s="110" t="str">
        <f t="shared" si="0"/>
        <v>11207</v>
      </c>
      <c r="BC46" s="1031" t="str">
        <f t="shared" si="0"/>
        <v>秩父市</v>
      </c>
      <c r="BD46" s="34">
        <f t="shared" si="14"/>
        <v>333.59076843192702</v>
      </c>
      <c r="BE46" s="34">
        <f t="shared" si="15"/>
        <v>70.52738120232209</v>
      </c>
      <c r="BF46" s="34">
        <f>VLOOKUP($AX46&amp;"_"&amp;$BC$14,データシート1!$A:$BT,MATCH($BC$12&amp;"_"&amp;BF$20,データシート1!$A$1:$BT$1,0),0)</f>
        <v>58.745308584845965</v>
      </c>
      <c r="BG46" s="34">
        <f>VLOOKUP($AX46&amp;"_"&amp;$BC$14,データシート1!$A:$BT,MATCH($BC$12&amp;"_"&amp;BG$20,データシート1!$A$1:$BT$1,0),0)</f>
        <v>4.6463857008382954</v>
      </c>
      <c r="BH46" s="34">
        <f>VLOOKUP($AX46&amp;"_"&amp;$BC$14,データシート1!$A:$BT,MATCH($BC$12&amp;"_"&amp;BH$20,データシート1!$A$1:$BT$1,0),0)</f>
        <v>7.1356869166378312</v>
      </c>
      <c r="BI46" s="34">
        <f>VLOOKUP($AX46&amp;"_"&amp;$BC$14,データシート1!$A:$BT,MATCH($BC$12&amp;"_"&amp;BI$20,データシート1!$A$1:$BT$1,0),0)</f>
        <v>72.693972039390502</v>
      </c>
      <c r="BJ46" s="34">
        <f>VLOOKUP($AX46&amp;"_"&amp;$BC$14,データシート1!$A:$BT,MATCH($BC$12&amp;"_"&amp;BJ$20,データシート1!$A$1:$BT$1,0),0)</f>
        <v>65.810477697135582</v>
      </c>
      <c r="BK46" s="34">
        <f t="shared" si="1"/>
        <v>115.08306493905089</v>
      </c>
      <c r="BL46" s="34">
        <f t="shared" si="2"/>
        <v>111.56150494348194</v>
      </c>
      <c r="BM46" s="34">
        <f>VLOOKUP($AX46&amp;"_"&amp;$BC$14,データシート1!$A:$BT,MATCH($BC$12&amp;"_"&amp;BM$20,データシート1!$A$1:$BT$1,0),0)</f>
        <v>57.010304698369843</v>
      </c>
      <c r="BN46" s="34">
        <f>VLOOKUP($AX46&amp;"_"&amp;$BC$14,データシート1!$A:$BT,MATCH($BC$12&amp;"_"&amp;BN$20,データシート1!$A$1:$BT$1,0),0)</f>
        <v>54.551200245112085</v>
      </c>
      <c r="BO46" s="34">
        <f>VLOOKUP($AX46&amp;"_"&amp;$BC$14,データシート1!$A:$BT,MATCH($BC$12&amp;"_"&amp;BO$20,データシート1!$A$1:$BT$1,0),0)</f>
        <v>3.5215599955689498</v>
      </c>
      <c r="BP46" s="34">
        <f>VLOOKUP($AX46&amp;"_"&amp;$BC$14,データシート1!$A:$BT,MATCH($BC$12&amp;"_"&amp;BP$20,データシート1!$A$1:$BT$1,0),0)</f>
        <v>0</v>
      </c>
      <c r="BQ46" s="34">
        <f>VLOOKUP($AX46&amp;"_"&amp;$BC$14,データシート1!$A:$BT,MATCH($BC$12&amp;"_"&amp;BQ$20,データシート1!$A$1:$BT$1,0),0)</f>
        <v>9.4758725540279283</v>
      </c>
      <c r="BR46" s="35">
        <f t="shared" si="3"/>
        <v>333.59076843192702</v>
      </c>
      <c r="BT46" s="121" t="str">
        <f t="shared" si="4"/>
        <v>秩父市</v>
      </c>
      <c r="BU46" s="33">
        <f t="shared" si="25"/>
        <v>333.59076843192702</v>
      </c>
      <c r="BV46" s="59">
        <f t="shared" si="16"/>
        <v>0.21141886369890359</v>
      </c>
      <c r="BW46" s="59">
        <f t="shared" si="16"/>
        <v>0.17609992285153303</v>
      </c>
      <c r="BX46" s="59">
        <f t="shared" si="16"/>
        <v>1.3928400125336332E-2</v>
      </c>
      <c r="BY46" s="59">
        <f t="shared" si="16"/>
        <v>2.1390540722034248E-2</v>
      </c>
      <c r="BZ46" s="59">
        <f t="shared" si="16"/>
        <v>0.21791362027521013</v>
      </c>
      <c r="CA46" s="59">
        <f t="shared" si="32"/>
        <v>0.19727907341825904</v>
      </c>
      <c r="CB46" s="59">
        <f t="shared" si="32"/>
        <v>0.34498276280248713</v>
      </c>
      <c r="CC46" s="59">
        <f t="shared" si="32"/>
        <v>0.33442623567758389</v>
      </c>
      <c r="CD46" s="59">
        <f t="shared" si="32"/>
        <v>0.17089892794801198</v>
      </c>
      <c r="CE46" s="59">
        <f t="shared" si="32"/>
        <v>0.16352730772957189</v>
      </c>
      <c r="CF46" s="59">
        <f t="shared" si="32"/>
        <v>1.055652712490323E-2</v>
      </c>
      <c r="CG46" s="59">
        <f t="shared" si="32"/>
        <v>0</v>
      </c>
      <c r="CH46" s="59">
        <f t="shared" si="32"/>
        <v>2.8405679805140013E-2</v>
      </c>
      <c r="CI46" s="122">
        <f t="shared" si="6"/>
        <v>1</v>
      </c>
      <c r="CK46" s="123" t="str">
        <f t="shared" si="7"/>
        <v>秩父市</v>
      </c>
      <c r="CL46" s="124">
        <f t="shared" si="17"/>
        <v>70.52738120232209</v>
      </c>
      <c r="CM46" s="65">
        <f t="shared" si="18"/>
        <v>0.43658221069728609</v>
      </c>
      <c r="CN46" s="66">
        <f t="shared" si="19"/>
        <v>58.745308584845965</v>
      </c>
      <c r="CO46" s="65">
        <f t="shared" si="20"/>
        <v>0.46839484995229169</v>
      </c>
      <c r="CP46" s="66">
        <f t="shared" si="8"/>
        <v>4.6463857008382954</v>
      </c>
      <c r="CQ46" s="65">
        <f t="shared" si="21"/>
        <v>0.70484893223761602</v>
      </c>
      <c r="CR46" s="66">
        <f t="shared" si="9"/>
        <v>7.1356869166378312</v>
      </c>
      <c r="CS46" s="65">
        <f t="shared" si="22"/>
        <v>0</v>
      </c>
      <c r="CT46" s="66">
        <f t="shared" si="10"/>
        <v>72.693972039390502</v>
      </c>
      <c r="CU46" s="67">
        <f t="shared" si="23"/>
        <v>0</v>
      </c>
      <c r="CV46" s="16"/>
      <c r="CW46" s="959">
        <f t="shared" si="24"/>
        <v>30.790999999999997</v>
      </c>
      <c r="CX46" s="962">
        <f>VLOOKUP($AX46&amp;"_"&amp;$CW$14,データシート1!$A:$BT,MATCH($CW$12&amp;"_"&amp;CX$20,データシート1!$A$1:$BT$1,0),0)</f>
        <v>27.515999999999998</v>
      </c>
      <c r="CY46" s="962">
        <f>VLOOKUP($AX46&amp;"_"&amp;$CW$14,データシート1!$A:$BT,MATCH($CW$12&amp;"_"&amp;CY$20,データシート1!$A$1:$BT$1,0),0)</f>
        <v>3.2749999999999999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30.790999999999997</v>
      </c>
      <c r="DE46" s="16"/>
      <c r="DF46" s="125">
        <f>VLOOKUP($AX46&amp;"_"&amp;$DF$14,データシート1!$A:$BT,MATCH($DF$12&amp;"_"&amp;DF$20,データシート1!$A$1:$BT$1,0),0)</f>
        <v>4</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0.89</v>
      </c>
      <c r="DO46" s="127">
        <f t="shared" si="27"/>
        <v>0.11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22221</v>
      </c>
      <c r="AY47" s="18" t="str">
        <f>IF(IFERROR(比較地域マスタ!$Z32,"")=0,"",IFERROR(比較地域マスタ!$Z32,""))</f>
        <v>湖西市</v>
      </c>
      <c r="BB47" s="110" t="str">
        <f t="shared" si="0"/>
        <v>22221</v>
      </c>
      <c r="BC47" s="1031" t="str">
        <f t="shared" si="0"/>
        <v>湖西市</v>
      </c>
      <c r="BD47" s="34">
        <f t="shared" si="14"/>
        <v>971.38238992632171</v>
      </c>
      <c r="BE47" s="34">
        <f t="shared" si="15"/>
        <v>758.48146666719151</v>
      </c>
      <c r="BF47" s="34">
        <f>VLOOKUP($AX47&amp;"_"&amp;$BC$14,データシート1!$A:$BT,MATCH($BC$12&amp;"_"&amp;BF$20,データシート1!$A$1:$BT$1,0),0)</f>
        <v>745.35020596059792</v>
      </c>
      <c r="BG47" s="34">
        <f>VLOOKUP($AX47&amp;"_"&amp;$BC$14,データシート1!$A:$BT,MATCH($BC$12&amp;"_"&amp;BG$20,データシート1!$A$1:$BT$1,0),0)</f>
        <v>1.8792203615370406</v>
      </c>
      <c r="BH47" s="34">
        <f>VLOOKUP($AX47&amp;"_"&amp;$BC$14,データシート1!$A:$BT,MATCH($BC$12&amp;"_"&amp;BH$20,データシート1!$A$1:$BT$1,0),0)</f>
        <v>11.252040345056516</v>
      </c>
      <c r="BI47" s="34">
        <f>VLOOKUP($AX47&amp;"_"&amp;$BC$14,データシート1!$A:$BT,MATCH($BC$12&amp;"_"&amp;BI$20,データシート1!$A$1:$BT$1,0),0)</f>
        <v>50.384757554699121</v>
      </c>
      <c r="BJ47" s="34">
        <f>VLOOKUP($AX47&amp;"_"&amp;$BC$14,データシート1!$A:$BT,MATCH($BC$12&amp;"_"&amp;BJ$20,データシート1!$A$1:$BT$1,0),0)</f>
        <v>66.4210953017175</v>
      </c>
      <c r="BK47" s="34">
        <f t="shared" si="1"/>
        <v>96.095070402713517</v>
      </c>
      <c r="BL47" s="34">
        <f t="shared" si="2"/>
        <v>92.483716781394577</v>
      </c>
      <c r="BM47" s="34">
        <f>VLOOKUP($AX47&amp;"_"&amp;$BC$14,データシート1!$A:$BT,MATCH($BC$12&amp;"_"&amp;BM$20,データシート1!$A$1:$BT$1,0),0)</f>
        <v>54.372222368242156</v>
      </c>
      <c r="BN47" s="34">
        <f>VLOOKUP($AX47&amp;"_"&amp;$BC$14,データシート1!$A:$BT,MATCH($BC$12&amp;"_"&amp;BN$20,データシート1!$A$1:$BT$1,0),0)</f>
        <v>38.111494413152414</v>
      </c>
      <c r="BO47" s="34">
        <f>VLOOKUP($AX47&amp;"_"&amp;$BC$14,データシート1!$A:$BT,MATCH($BC$12&amp;"_"&amp;BO$20,データシート1!$A$1:$BT$1,0),0)</f>
        <v>3.42399513910784</v>
      </c>
      <c r="BP47" s="34">
        <f>VLOOKUP($AX47&amp;"_"&amp;$BC$14,データシート1!$A:$BT,MATCH($BC$12&amp;"_"&amp;BP$20,データシート1!$A$1:$BT$1,0),0)</f>
        <v>0.18735848221110044</v>
      </c>
      <c r="BQ47" s="34">
        <f>VLOOKUP($AX47&amp;"_"&amp;$BC$14,データシート1!$A:$BT,MATCH($BC$12&amp;"_"&amp;BQ$20,データシート1!$A$1:$BT$1,0),0)</f>
        <v>0</v>
      </c>
      <c r="BR47" s="35">
        <f t="shared" si="3"/>
        <v>971.38238992632171</v>
      </c>
      <c r="BT47" s="121" t="str">
        <f t="shared" si="4"/>
        <v>湖西市</v>
      </c>
      <c r="BU47" s="33">
        <f t="shared" si="25"/>
        <v>971.38238992632171</v>
      </c>
      <c r="BV47" s="59">
        <f t="shared" si="16"/>
        <v>0.78082686543732949</v>
      </c>
      <c r="BW47" s="59">
        <f t="shared" si="16"/>
        <v>0.76730874853221487</v>
      </c>
      <c r="BX47" s="59">
        <f t="shared" si="16"/>
        <v>1.9345835183192661E-3</v>
      </c>
      <c r="BY47" s="59">
        <f t="shared" si="16"/>
        <v>1.1583533386795257E-2</v>
      </c>
      <c r="BZ47" s="59">
        <f t="shared" si="16"/>
        <v>5.186912803568608E-2</v>
      </c>
      <c r="CA47" s="59">
        <f t="shared" si="32"/>
        <v>6.837790759904086E-2</v>
      </c>
      <c r="CB47" s="59">
        <f t="shared" si="32"/>
        <v>9.8926098927943532E-2</v>
      </c>
      <c r="CC47" s="59">
        <f t="shared" si="32"/>
        <v>9.5208352282780587E-2</v>
      </c>
      <c r="CD47" s="59">
        <f t="shared" si="32"/>
        <v>5.5974066373970635E-2</v>
      </c>
      <c r="CE47" s="59">
        <f t="shared" si="32"/>
        <v>3.9234285908809945E-2</v>
      </c>
      <c r="CF47" s="59">
        <f t="shared" si="32"/>
        <v>3.5248684499700951E-3</v>
      </c>
      <c r="CG47" s="59">
        <f t="shared" si="32"/>
        <v>1.9287819519284404E-4</v>
      </c>
      <c r="CH47" s="59">
        <f t="shared" si="32"/>
        <v>0</v>
      </c>
      <c r="CI47" s="122">
        <f t="shared" si="6"/>
        <v>1</v>
      </c>
      <c r="CK47" s="123" t="str">
        <f t="shared" si="7"/>
        <v>湖西市</v>
      </c>
      <c r="CL47" s="124">
        <f t="shared" si="17"/>
        <v>758.48146666719151</v>
      </c>
      <c r="CM47" s="65">
        <f t="shared" si="18"/>
        <v>0.42220148292761417</v>
      </c>
      <c r="CN47" s="66">
        <f t="shared" si="19"/>
        <v>745.35020596059792</v>
      </c>
      <c r="CO47" s="65">
        <f t="shared" si="20"/>
        <v>0.4296396478314366</v>
      </c>
      <c r="CP47" s="66">
        <f t="shared" si="8"/>
        <v>1.8792203615370406</v>
      </c>
      <c r="CQ47" s="65">
        <f t="shared" si="21"/>
        <v>0</v>
      </c>
      <c r="CR47" s="66">
        <f t="shared" si="9"/>
        <v>11.252040345056516</v>
      </c>
      <c r="CS47" s="65">
        <f t="shared" si="22"/>
        <v>0</v>
      </c>
      <c r="CT47" s="66">
        <f t="shared" si="10"/>
        <v>50.384757554699121</v>
      </c>
      <c r="CU47" s="67">
        <f t="shared" si="23"/>
        <v>7.0041023739546973E-2</v>
      </c>
      <c r="CV47" s="16"/>
      <c r="CW47" s="959">
        <f t="shared" si="24"/>
        <v>320.23200000000003</v>
      </c>
      <c r="CX47" s="962">
        <f>VLOOKUP($AX47&amp;"_"&amp;$CW$14,データシート1!$A:$BT,MATCH($CW$12&amp;"_"&amp;CX$20,データシート1!$A$1:$BT$1,0),0)</f>
        <v>320.23200000000003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3.5289999999999999</v>
      </c>
      <c r="DB47" s="962">
        <f>VLOOKUP($AX47&amp;"_"&amp;$CW$14,データシート1!$A:$BT,MATCH($CW$12&amp;"_"&amp;DB$20,データシート1!$A$1:$BT$1,0),0)</f>
        <v>0</v>
      </c>
      <c r="DC47" s="962">
        <f>VLOOKUP($AX47&amp;"_"&amp;$CW$14,データシート1!$A:$BT,MATCH($CW$12&amp;"_"&amp;DC$20,データシート1!$A$1:$BT$1,0),0)</f>
        <v>0</v>
      </c>
      <c r="DD47" s="961">
        <f t="shared" si="11"/>
        <v>323.76100000000002</v>
      </c>
      <c r="DE47" s="16"/>
      <c r="DF47" s="125">
        <f>VLOOKUP($AX47&amp;"_"&amp;$DF$14,データシート1!$A:$BT,MATCH($DF$12&amp;"_"&amp;DF$20,データシート1!$A$1:$BT$1,0),0)</f>
        <v>17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18</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27231</v>
      </c>
      <c r="AY48" s="18" t="str">
        <f>IF(IFERROR(比較地域マスタ!$Z33,"")=0,"",IFERROR(比較地域マスタ!$Z33,""))</f>
        <v>大阪狭山市</v>
      </c>
      <c r="BB48" s="110" t="str">
        <f t="shared" si="0"/>
        <v>27231</v>
      </c>
      <c r="BC48" s="1031" t="str">
        <f t="shared" si="0"/>
        <v>大阪狭山市</v>
      </c>
      <c r="BD48" s="34">
        <f t="shared" si="14"/>
        <v>200.49172306613775</v>
      </c>
      <c r="BE48" s="34">
        <f t="shared" si="15"/>
        <v>35.298249055746915</v>
      </c>
      <c r="BF48" s="34">
        <f>VLOOKUP($AX48&amp;"_"&amp;$BC$14,データシート1!$A:$BT,MATCH($BC$12&amp;"_"&amp;BF$20,データシート1!$A$1:$BT$1,0),0)</f>
        <v>28.265472578052854</v>
      </c>
      <c r="BG48" s="34">
        <f>VLOOKUP($AX48&amp;"_"&amp;$BC$14,データシート1!$A:$BT,MATCH($BC$12&amp;"_"&amp;BG$20,データシート1!$A$1:$BT$1,0),0)</f>
        <v>1.1492518835604091</v>
      </c>
      <c r="BH48" s="34">
        <f>VLOOKUP($AX48&amp;"_"&amp;$BC$14,データシート1!$A:$BT,MATCH($BC$12&amp;"_"&amp;BH$20,データシート1!$A$1:$BT$1,0),0)</f>
        <v>5.8835245941336529</v>
      </c>
      <c r="BI48" s="34">
        <f>VLOOKUP($AX48&amp;"_"&amp;$BC$14,データシート1!$A:$BT,MATCH($BC$12&amp;"_"&amp;BI$20,データシート1!$A$1:$BT$1,0),0)</f>
        <v>51.81281259297625</v>
      </c>
      <c r="BJ48" s="34">
        <f>VLOOKUP($AX48&amp;"_"&amp;$BC$14,データシート1!$A:$BT,MATCH($BC$12&amp;"_"&amp;BJ$20,データシート1!$A$1:$BT$1,0),0)</f>
        <v>50.954588148793931</v>
      </c>
      <c r="BK48" s="34">
        <f t="shared" si="1"/>
        <v>56.161335381839145</v>
      </c>
      <c r="BL48" s="34">
        <f t="shared" si="2"/>
        <v>52.745923147518724</v>
      </c>
      <c r="BM48" s="34">
        <f>VLOOKUP($AX48&amp;"_"&amp;$BC$14,データシート1!$A:$BT,MATCH($BC$12&amp;"_"&amp;BM$20,データシート1!$A$1:$BT$1,0),0)</f>
        <v>35.088805521332525</v>
      </c>
      <c r="BN48" s="34">
        <f>VLOOKUP($AX48&amp;"_"&amp;$BC$14,データシート1!$A:$BT,MATCH($BC$12&amp;"_"&amp;BN$20,データシート1!$A$1:$BT$1,0),0)</f>
        <v>17.657117626186196</v>
      </c>
      <c r="BO48" s="34">
        <f>VLOOKUP($AX48&amp;"_"&amp;$BC$14,データシート1!$A:$BT,MATCH($BC$12&amp;"_"&amp;BO$20,データシート1!$A$1:$BT$1,0),0)</f>
        <v>3.4154122343204198</v>
      </c>
      <c r="BP48" s="34">
        <f>VLOOKUP($AX48&amp;"_"&amp;$BC$14,データシート1!$A:$BT,MATCH($BC$12&amp;"_"&amp;BP$20,データシート1!$A$1:$BT$1,0),0)</f>
        <v>0</v>
      </c>
      <c r="BQ48" s="34">
        <f>VLOOKUP($AX48&amp;"_"&amp;$BC$14,データシート1!$A:$BT,MATCH($BC$12&amp;"_"&amp;BQ$20,データシート1!$A$1:$BT$1,0),0)</f>
        <v>6.264737886781524</v>
      </c>
      <c r="BR48" s="35">
        <f t="shared" si="3"/>
        <v>200.49172306613775</v>
      </c>
      <c r="BT48" s="121" t="str">
        <f t="shared" si="4"/>
        <v>大阪狭山市</v>
      </c>
      <c r="BU48" s="33">
        <f t="shared" si="25"/>
        <v>200.49172306613775</v>
      </c>
      <c r="BV48" s="59">
        <f t="shared" si="16"/>
        <v>0.17605838543321217</v>
      </c>
      <c r="BW48" s="59">
        <f t="shared" si="16"/>
        <v>0.14098074546812442</v>
      </c>
      <c r="BX48" s="59">
        <f t="shared" si="16"/>
        <v>5.7321662260406457E-3</v>
      </c>
      <c r="BY48" s="59">
        <f t="shared" si="16"/>
        <v>2.9345473739047119E-2</v>
      </c>
      <c r="BZ48" s="59">
        <f t="shared" si="16"/>
        <v>0.25842868623501408</v>
      </c>
      <c r="CA48" s="59">
        <f t="shared" si="32"/>
        <v>0.25414808835766828</v>
      </c>
      <c r="CB48" s="59">
        <f t="shared" si="32"/>
        <v>0.28011797456253479</v>
      </c>
      <c r="CC48" s="59">
        <f t="shared" si="32"/>
        <v>0.26308279634126852</v>
      </c>
      <c r="CD48" s="59">
        <f t="shared" si="32"/>
        <v>0.17501373615187849</v>
      </c>
      <c r="CE48" s="59">
        <f t="shared" si="32"/>
        <v>8.8069060189389994E-2</v>
      </c>
      <c r="CF48" s="59">
        <f t="shared" si="32"/>
        <v>1.7035178221266278E-2</v>
      </c>
      <c r="CG48" s="59">
        <f t="shared" si="32"/>
        <v>0</v>
      </c>
      <c r="CH48" s="59">
        <f t="shared" si="32"/>
        <v>3.1246865411570762E-2</v>
      </c>
      <c r="CI48" s="122">
        <f t="shared" si="6"/>
        <v>1</v>
      </c>
      <c r="CK48" s="123" t="str">
        <f t="shared" si="7"/>
        <v>大阪狭山市</v>
      </c>
      <c r="CL48" s="124">
        <f t="shared" si="17"/>
        <v>35.298249055746915</v>
      </c>
      <c r="CM48" s="65">
        <f t="shared" si="18"/>
        <v>0.71060181938163958</v>
      </c>
      <c r="CN48" s="66">
        <f t="shared" si="19"/>
        <v>28.265472578052854</v>
      </c>
      <c r="CO48" s="65">
        <f t="shared" si="20"/>
        <v>0.88740777040735086</v>
      </c>
      <c r="CP48" s="66">
        <f t="shared" si="8"/>
        <v>1.1492518835604091</v>
      </c>
      <c r="CQ48" s="65">
        <f t="shared" si="21"/>
        <v>0</v>
      </c>
      <c r="CR48" s="66">
        <f t="shared" si="9"/>
        <v>5.8835245941336529</v>
      </c>
      <c r="CS48" s="65">
        <f t="shared" si="22"/>
        <v>0</v>
      </c>
      <c r="CT48" s="66">
        <f t="shared" si="10"/>
        <v>51.81281259297625</v>
      </c>
      <c r="CU48" s="67">
        <f t="shared" si="23"/>
        <v>0.46401650087722002</v>
      </c>
      <c r="CV48" s="16"/>
      <c r="CW48" s="959">
        <f t="shared" si="24"/>
        <v>25.082999999999998</v>
      </c>
      <c r="CX48" s="962">
        <f>VLOOKUP($AX48&amp;"_"&amp;$CW$14,データシート1!$A:$BT,MATCH($CW$12&amp;"_"&amp;CX$20,データシート1!$A$1:$BT$1,0),0)</f>
        <v>25.082999999999998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24.042000000000002</v>
      </c>
      <c r="DB48" s="962">
        <f>VLOOKUP($AX48&amp;"_"&amp;$CW$14,データシート1!$A:$BT,MATCH($CW$12&amp;"_"&amp;DB$20,データシート1!$A$1:$BT$1,0),0)</f>
        <v>0</v>
      </c>
      <c r="DC48" s="962">
        <f>VLOOKUP($AX48&amp;"_"&amp;$CW$14,データシート1!$A:$BT,MATCH($CW$12&amp;"_"&amp;DC$20,データシート1!$A$1:$BT$1,0),0)</f>
        <v>0</v>
      </c>
      <c r="DD48" s="961">
        <f t="shared" si="11"/>
        <v>49.125</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07205</v>
      </c>
      <c r="AY49" s="18" t="str">
        <f>IF(IFERROR(比較地域マスタ!$Z34,"")=0,"",IFERROR(比較地域マスタ!$Z34,""))</f>
        <v>白河市</v>
      </c>
      <c r="BB49" s="110" t="str">
        <f t="shared" si="0"/>
        <v>07205</v>
      </c>
      <c r="BC49" s="1031" t="str">
        <f t="shared" si="0"/>
        <v>白河市</v>
      </c>
      <c r="BD49" s="34">
        <f t="shared" si="14"/>
        <v>589.16307603306461</v>
      </c>
      <c r="BE49" s="34">
        <f t="shared" si="15"/>
        <v>293.40517918027388</v>
      </c>
      <c r="BF49" s="34">
        <f>VLOOKUP($AX49&amp;"_"&amp;$BC$14,データシート1!$A:$BT,MATCH($BC$12&amp;"_"&amp;BF$20,データシート1!$A$1:$BT$1,0),0)</f>
        <v>276.0070160935154</v>
      </c>
      <c r="BG49" s="34">
        <f>VLOOKUP($AX49&amp;"_"&amp;$BC$14,データシート1!$A:$BT,MATCH($BC$12&amp;"_"&amp;BG$20,データシート1!$A$1:$BT$1,0),0)</f>
        <v>3.9923566595299356</v>
      </c>
      <c r="BH49" s="34">
        <f>VLOOKUP($AX49&amp;"_"&amp;$BC$14,データシート1!$A:$BT,MATCH($BC$12&amp;"_"&amp;BH$20,データシート1!$A$1:$BT$1,0),0)</f>
        <v>13.405806427228502</v>
      </c>
      <c r="BI49" s="34">
        <f>VLOOKUP($AX49&amp;"_"&amp;$BC$14,データシート1!$A:$BT,MATCH($BC$12&amp;"_"&amp;BI$20,データシート1!$A$1:$BT$1,0),0)</f>
        <v>79.087046831413673</v>
      </c>
      <c r="BJ49" s="34">
        <f>VLOOKUP($AX49&amp;"_"&amp;$BC$14,データシート1!$A:$BT,MATCH($BC$12&amp;"_"&amp;BJ$20,データシート1!$A$1:$BT$1,0),0)</f>
        <v>95.018539745379613</v>
      </c>
      <c r="BK49" s="34">
        <f t="shared" si="1"/>
        <v>112.08223787484</v>
      </c>
      <c r="BL49" s="34">
        <f t="shared" si="2"/>
        <v>108.61229208221039</v>
      </c>
      <c r="BM49" s="34">
        <f>VLOOKUP($AX49&amp;"_"&amp;$BC$14,データシート1!$A:$BT,MATCH($BC$12&amp;"_"&amp;BM$20,データシート1!$A$1:$BT$1,0),0)</f>
        <v>58.243040748563452</v>
      </c>
      <c r="BN49" s="34">
        <f>VLOOKUP($AX49&amp;"_"&amp;$BC$14,データシート1!$A:$BT,MATCH($BC$12&amp;"_"&amp;BN$20,データシート1!$A$1:$BT$1,0),0)</f>
        <v>50.369251333646936</v>
      </c>
      <c r="BO49" s="34">
        <f>VLOOKUP($AX49&amp;"_"&amp;$BC$14,データシート1!$A:$BT,MATCH($BC$12&amp;"_"&amp;BO$20,データシート1!$A$1:$BT$1,0),0)</f>
        <v>3.4699457926296202</v>
      </c>
      <c r="BP49" s="34">
        <f>VLOOKUP($AX49&amp;"_"&amp;$BC$14,データシート1!$A:$BT,MATCH($BC$12&amp;"_"&amp;BP$20,データシート1!$A$1:$BT$1,0),0)</f>
        <v>0</v>
      </c>
      <c r="BQ49" s="34">
        <f>VLOOKUP($AX49&amp;"_"&amp;$BC$14,データシート1!$A:$BT,MATCH($BC$12&amp;"_"&amp;BQ$20,データシート1!$A$1:$BT$1,0),0)</f>
        <v>9.5700724011575513</v>
      </c>
      <c r="BR49" s="35">
        <f t="shared" si="3"/>
        <v>589.16307603306461</v>
      </c>
      <c r="BT49" s="121" t="str">
        <f t="shared" si="4"/>
        <v>白河市</v>
      </c>
      <c r="BU49" s="33">
        <f t="shared" si="25"/>
        <v>589.16307603306461</v>
      </c>
      <c r="BV49" s="59">
        <f t="shared" si="16"/>
        <v>0.49800333917023609</v>
      </c>
      <c r="BW49" s="59">
        <f t="shared" si="16"/>
        <v>0.46847303797773221</v>
      </c>
      <c r="BX49" s="59">
        <f t="shared" si="16"/>
        <v>6.7763185133921716E-3</v>
      </c>
      <c r="BY49" s="59">
        <f t="shared" si="16"/>
        <v>2.2753982679111665E-2</v>
      </c>
      <c r="BZ49" s="59">
        <f t="shared" si="16"/>
        <v>0.13423625825963201</v>
      </c>
      <c r="CA49" s="59">
        <f t="shared" si="32"/>
        <v>0.16127714653327502</v>
      </c>
      <c r="CB49" s="59">
        <f t="shared" si="32"/>
        <v>0.1902397526836013</v>
      </c>
      <c r="CC49" s="59">
        <f t="shared" si="32"/>
        <v>0.18435013411484552</v>
      </c>
      <c r="CD49" s="59">
        <f t="shared" si="32"/>
        <v>9.8857248727676164E-2</v>
      </c>
      <c r="CE49" s="59">
        <f t="shared" si="32"/>
        <v>8.5492885387169357E-2</v>
      </c>
      <c r="CF49" s="59">
        <f t="shared" si="32"/>
        <v>5.889618568755796E-3</v>
      </c>
      <c r="CG49" s="59">
        <f t="shared" si="32"/>
        <v>0</v>
      </c>
      <c r="CH49" s="59">
        <f t="shared" si="32"/>
        <v>1.624350335325574E-2</v>
      </c>
      <c r="CI49" s="122">
        <f t="shared" si="6"/>
        <v>1</v>
      </c>
      <c r="CK49" s="123" t="str">
        <f t="shared" si="7"/>
        <v>白河市</v>
      </c>
      <c r="CL49" s="124">
        <f t="shared" si="17"/>
        <v>293.40517918027388</v>
      </c>
      <c r="CM49" s="65">
        <f t="shared" si="18"/>
        <v>0.64600427480369149</v>
      </c>
      <c r="CN49" s="66">
        <f t="shared" si="19"/>
        <v>276.0070160935154</v>
      </c>
      <c r="CO49" s="65">
        <f t="shared" si="20"/>
        <v>0.67174379341567758</v>
      </c>
      <c r="CP49" s="66">
        <f t="shared" si="8"/>
        <v>3.9923566595299356</v>
      </c>
      <c r="CQ49" s="65">
        <f t="shared" si="21"/>
        <v>0</v>
      </c>
      <c r="CR49" s="66">
        <f t="shared" si="9"/>
        <v>13.405806427228502</v>
      </c>
      <c r="CS49" s="65">
        <f t="shared" si="22"/>
        <v>0.30844843407565631</v>
      </c>
      <c r="CT49" s="66">
        <f t="shared" si="10"/>
        <v>79.087046831413673</v>
      </c>
      <c r="CU49" s="67">
        <f t="shared" si="23"/>
        <v>0.96755414528394768</v>
      </c>
      <c r="CV49" s="16"/>
      <c r="CW49" s="959">
        <f t="shared" si="24"/>
        <v>189.541</v>
      </c>
      <c r="CX49" s="962">
        <f>VLOOKUP($AX49&amp;"_"&amp;$CW$14,データシート1!$A:$BT,MATCH($CW$12&amp;"_"&amp;CX$20,データシート1!$A$1:$BT$1,0),0)</f>
        <v>185.40600000000001</v>
      </c>
      <c r="CY49" s="962">
        <f>VLOOKUP($AX49&amp;"_"&amp;$CW$14,データシート1!$A:$BT,MATCH($CW$12&amp;"_"&amp;CY$20,データシート1!$A$1:$BT$1,0),0)</f>
        <v>0</v>
      </c>
      <c r="CZ49" s="962">
        <f>VLOOKUP($AX49&amp;"_"&amp;$CW$14,データシート1!$A:$BT,MATCH($CW$12&amp;"_"&amp;CZ$20,データシート1!$A$1:$BT$1,0),0)</f>
        <v>4.1349999999999998</v>
      </c>
      <c r="DA49" s="962">
        <f>VLOOKUP($AX49&amp;"_"&amp;$CW$14,データシート1!$A:$BT,MATCH($CW$12&amp;"_"&amp;DA$20,データシート1!$A$1:$BT$1,0),0)</f>
        <v>76.521000000000001</v>
      </c>
      <c r="DB49" s="962">
        <f>VLOOKUP($AX49&amp;"_"&amp;$CW$14,データシート1!$A:$BT,MATCH($CW$12&amp;"_"&amp;DB$20,データシート1!$A$1:$BT$1,0),0)</f>
        <v>0</v>
      </c>
      <c r="DC49" s="962">
        <f>VLOOKUP($AX49&amp;"_"&amp;$CW$14,データシート1!$A:$BT,MATCH($CW$12&amp;"_"&amp;DC$20,データシート1!$A$1:$BT$1,0),0)</f>
        <v>0</v>
      </c>
      <c r="DD49" s="961">
        <f t="shared" si="11"/>
        <v>266.06200000000001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15</v>
      </c>
      <c r="DM49" s="16"/>
      <c r="DN49" s="126">
        <f t="shared" si="26"/>
        <v>0.7</v>
      </c>
      <c r="DO49" s="127">
        <f t="shared" si="27"/>
        <v>0</v>
      </c>
      <c r="DP49" s="127">
        <f t="shared" si="29"/>
        <v>0.02</v>
      </c>
      <c r="DQ49" s="127">
        <f t="shared" si="30"/>
        <v>0.28999999999999998</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丹波市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兵庫県</v>
      </c>
      <c r="AY4" s="1038" t="str">
        <f>年度マスタ!$J4</f>
        <v>丹波市</v>
      </c>
      <c r="AZ4" s="1038" t="str">
        <f>年度マスタ!$K4</f>
        <v>28223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23236</v>
      </c>
      <c r="AY13" s="18" t="str">
        <f>IF(IFERROR(比較地域マスタ!$Z6,"")=0,"",IFERROR(比較地域マスタ!$Z6,""))</f>
        <v>みよし市</v>
      </c>
      <c r="BC13" s="844" t="str">
        <f t="shared" ref="BC13:BC59" si="0">AX13</f>
        <v>23236</v>
      </c>
      <c r="BD13" s="1031" t="str">
        <f>AY13</f>
        <v>みよし市</v>
      </c>
      <c r="BE13" s="34">
        <f>VLOOKUP($BC13&amp;"_"&amp;$AZ$7,データシート1!$A:$BT,MATCH("cb_"&amp;BE$12,データシート1!$A$1:$BT$1,0),0)</f>
        <v>15849.799999999959</v>
      </c>
      <c r="BF13" s="34">
        <f>VLOOKUP($BC13&amp;"_"&amp;$AZ$7,データシート1!$A:$BT,MATCH("cb_"&amp;BF$12,データシート1!$A$1:$BT$1,0),0)</f>
        <v>17822.100000000006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33671.899999999965</v>
      </c>
      <c r="BL13" s="36"/>
      <c r="BM13" s="844" t="str">
        <f>AX13</f>
        <v>23236</v>
      </c>
      <c r="BN13" s="1031" t="str">
        <f>AY13</f>
        <v>みよし市</v>
      </c>
      <c r="BO13" s="34">
        <f>BE13*VLOOKUP(BO$12,別紙!$B$4:$E$10,MATCH("設備利用率",別紙!$B$4:$E$4,0),0)/100*8760/10^3</f>
        <v>19021.661975999952</v>
      </c>
      <c r="BP13" s="34">
        <f>BF13*VLOOKUP(BP$12,別紙!$B$4:$E$10,MATCH("設備利用率",別紙!$B$4:$E$4,0),0)/100*8760/10^3</f>
        <v>23574.360996000007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42596.022971999962</v>
      </c>
      <c r="BV13" s="36"/>
      <c r="BW13" s="33" t="str">
        <f>AX13</f>
        <v>23236</v>
      </c>
      <c r="BX13" s="33" t="str">
        <f>AY13</f>
        <v>みよし市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639637.67016677675</v>
      </c>
      <c r="BZ13" s="36"/>
      <c r="CA13" s="33" t="str">
        <f>AX13</f>
        <v>23236</v>
      </c>
      <c r="CB13" s="33" t="str">
        <f>AY13</f>
        <v>みよし市</v>
      </c>
      <c r="CC13" s="223">
        <f>BO13/$BY13</f>
        <v>2.9738182823160361E-2</v>
      </c>
      <c r="CD13" s="223">
        <f t="shared" ref="CD13:CH28" si="1">BP13/$BY13</f>
        <v>3.6855804614905369E-2</v>
      </c>
      <c r="CE13" s="223">
        <f t="shared" si="1"/>
        <v>0</v>
      </c>
      <c r="CF13" s="223">
        <f t="shared" si="1"/>
        <v>0</v>
      </c>
      <c r="CG13" s="223">
        <f t="shared" si="1"/>
        <v>0</v>
      </c>
      <c r="CH13" s="223">
        <f t="shared" si="1"/>
        <v>0</v>
      </c>
      <c r="CI13" s="223">
        <f>BU13/BY13</f>
        <v>6.659398743806573E-2</v>
      </c>
      <c r="CK13" s="18" t="str">
        <f>AX13</f>
        <v>23236</v>
      </c>
      <c r="CL13" s="18" t="str">
        <f>AY13</f>
        <v>みよし市</v>
      </c>
      <c r="CM13" s="18">
        <f>VLOOKUP($CK13&amp;"_"&amp;$AZ$7,データシート1!$A:$BT,MATCH("ca_太陽光発電（10kW未満）",データシート1!$A$1:$BT$1,0),0)</f>
        <v>3562</v>
      </c>
      <c r="CN13" s="18">
        <f>VLOOKUP($CK13&amp;"_"&amp;$AZ$5,データシート1!$A:$BT,MATCH("ab_家庭",データシート1!$A$1:$BT$1,0),0)</f>
        <v>25388</v>
      </c>
      <c r="CO13" s="223">
        <f>CM13/CN13</f>
        <v>0.14030250512052939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37208</v>
      </c>
      <c r="AY14" s="18" t="str">
        <f>IF(IFERROR(比較地域マスタ!$Z7,"")=0,"",IFERROR(比較地域マスタ!$Z7,""))</f>
        <v>三豊市</v>
      </c>
      <c r="BC14" s="844" t="str">
        <f t="shared" si="0"/>
        <v>37208</v>
      </c>
      <c r="BD14" s="1031" t="str">
        <f t="shared" ref="BD14:BD60" si="2">AY14</f>
        <v>三豊市</v>
      </c>
      <c r="BE14" s="34">
        <f>VLOOKUP($BC14&amp;"_"&amp;$AZ$7,データシート1!$A:$BT,MATCH("cb_"&amp;BE$12,データシート1!$A$1:$BT$1,0),0)</f>
        <v>13842.002999999981</v>
      </c>
      <c r="BF14" s="34">
        <f>VLOOKUP($BC14&amp;"_"&amp;$AZ$7,データシート1!$A:$BT,MATCH("cb_"&amp;BF$12,データシート1!$A$1:$BT$1,0),0)</f>
        <v>115120.91300000002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128962.916</v>
      </c>
      <c r="BL14" s="36"/>
      <c r="BM14" s="844" t="str">
        <f t="shared" ref="BM14:BM60" si="4">AX14</f>
        <v>37208</v>
      </c>
      <c r="BN14" s="1031" t="str">
        <f t="shared" ref="BN14:BN60" si="5">AY14</f>
        <v>三豊市</v>
      </c>
      <c r="BO14" s="34">
        <f>BE14*VLOOKUP(BO$12,別紙!$B$4:$E$10,MATCH("設備利用率",別紙!$B$4:$E$4,0),0)/100*8760/10^3</f>
        <v>16612.064640359979</v>
      </c>
      <c r="BP14" s="34">
        <f>BF14*VLOOKUP(BP$12,別紙!$B$4:$E$10,MATCH("設備利用率",別紙!$B$4:$E$4,0),0)/100*8760/10^3</f>
        <v>152277.33887988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168889.40352023998</v>
      </c>
      <c r="BV14" s="36"/>
      <c r="BW14" s="33" t="str">
        <f t="shared" ref="BW14:BW60" si="7">AX14</f>
        <v>37208</v>
      </c>
      <c r="BX14" s="33" t="str">
        <f t="shared" ref="BX14:BX60" si="8">AY14</f>
        <v>三豊市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463695.83741197421</v>
      </c>
      <c r="BZ14" s="36"/>
      <c r="CA14" s="33" t="str">
        <f t="shared" ref="CA14:CA60" si="9">AX14</f>
        <v>37208</v>
      </c>
      <c r="CB14" s="33" t="str">
        <f t="shared" ref="CB14:CB60" si="10">AY14</f>
        <v>三豊市</v>
      </c>
      <c r="CC14" s="223">
        <f t="shared" ref="CC14:CC60" si="11">BO14/$BY14</f>
        <v>3.5825347782022163E-2</v>
      </c>
      <c r="CD14" s="223">
        <f t="shared" si="1"/>
        <v>0.32839919316460892</v>
      </c>
      <c r="CE14" s="223">
        <f t="shared" si="1"/>
        <v>0</v>
      </c>
      <c r="CF14" s="223">
        <f t="shared" si="1"/>
        <v>0</v>
      </c>
      <c r="CG14" s="223">
        <f t="shared" si="1"/>
        <v>0</v>
      </c>
      <c r="CH14" s="223">
        <f t="shared" si="1"/>
        <v>0</v>
      </c>
      <c r="CI14" s="223">
        <f t="shared" ref="CI14:CI60" si="12">BU14/BY14</f>
        <v>0.36422454094663109</v>
      </c>
      <c r="CK14" s="18" t="str">
        <f t="shared" ref="CK14:CK60" si="13">AX14</f>
        <v>37208</v>
      </c>
      <c r="CL14" s="18" t="str">
        <f t="shared" ref="CL14:CL60" si="14">AY14</f>
        <v>三豊市</v>
      </c>
      <c r="CM14" s="18">
        <f>VLOOKUP($CK14&amp;"_"&amp;$AZ$7,データシート1!$A:$BT,MATCH("ca_太陽光発電（10kW未満）",データシート1!$A$1:$BT$1,0),0)</f>
        <v>2681</v>
      </c>
      <c r="CN14" s="18">
        <f>VLOOKUP($CK14&amp;"_"&amp;$AZ$5,データシート1!$A:$BT,MATCH("ab_家庭",データシート1!$A$1:$BT$1,0),0)</f>
        <v>26202</v>
      </c>
      <c r="CO14" s="223">
        <f t="shared" ref="CO14:CO60" si="15">CM14/CN14</f>
        <v>0.10232043355469048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11238</v>
      </c>
      <c r="AY15" s="18" t="str">
        <f>IF(IFERROR(比較地域マスタ!$Z8,"")=0,"",IFERROR(比較地域マスタ!$Z8,""))</f>
        <v>蓮田市</v>
      </c>
      <c r="BC15" s="844" t="str">
        <f t="shared" si="0"/>
        <v>11238</v>
      </c>
      <c r="BD15" s="1031" t="str">
        <f t="shared" si="2"/>
        <v>蓮田市</v>
      </c>
      <c r="BE15" s="34">
        <f>VLOOKUP($BC15&amp;"_"&amp;$AZ$7,データシート1!$A:$BT,MATCH("cb_"&amp;BE$12,データシート1!$A$1:$BT$1,0),0)</f>
        <v>9509.1999999999844</v>
      </c>
      <c r="BF15" s="34">
        <f>VLOOKUP($BC15&amp;"_"&amp;$AZ$7,データシート1!$A:$BT,MATCH("cb_"&amp;BF$12,データシート1!$A$1:$BT$1,0),0)</f>
        <v>7205.3999999999969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25</v>
      </c>
      <c r="BK15" s="34">
        <f t="shared" si="3"/>
        <v>16739.59999999998</v>
      </c>
      <c r="BL15" s="36"/>
      <c r="BM15" s="844" t="str">
        <f t="shared" si="4"/>
        <v>11238</v>
      </c>
      <c r="BN15" s="1031" t="str">
        <f t="shared" si="5"/>
        <v>蓮田市</v>
      </c>
      <c r="BO15" s="34">
        <f>BE15*VLOOKUP(BO$12,別紙!$B$4:$E$10,MATCH("設備利用率",別紙!$B$4:$E$4,0),0)/100*8760/10^3</f>
        <v>11412.181103999981</v>
      </c>
      <c r="BP15" s="34">
        <f>BF15*VLOOKUP(BP$12,別紙!$B$4:$E$10,MATCH("設備利用率",別紙!$B$4:$E$4,0),0)/100*8760/10^3</f>
        <v>9531.014903999996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175.2</v>
      </c>
      <c r="BU15" s="34">
        <f t="shared" si="6"/>
        <v>21118.396007999978</v>
      </c>
      <c r="BV15" s="36"/>
      <c r="BW15" s="33" t="str">
        <f t="shared" si="7"/>
        <v>11238</v>
      </c>
      <c r="BX15" s="33" t="str">
        <f t="shared" si="8"/>
        <v>蓮田市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302486.33309705596</v>
      </c>
      <c r="BZ15" s="36"/>
      <c r="CA15" s="33" t="str">
        <f t="shared" si="9"/>
        <v>11238</v>
      </c>
      <c r="CB15" s="33" t="str">
        <f t="shared" si="10"/>
        <v>蓮田市</v>
      </c>
      <c r="CC15" s="223">
        <f t="shared" si="11"/>
        <v>3.7727923067315115E-2</v>
      </c>
      <c r="CD15" s="223">
        <f t="shared" si="1"/>
        <v>3.1508910853641339E-2</v>
      </c>
      <c r="CE15" s="223">
        <f t="shared" si="1"/>
        <v>0</v>
      </c>
      <c r="CF15" s="223">
        <f t="shared" si="1"/>
        <v>0</v>
      </c>
      <c r="CG15" s="223">
        <f t="shared" si="1"/>
        <v>0</v>
      </c>
      <c r="CH15" s="223">
        <f t="shared" si="1"/>
        <v>5.7919972187234388E-4</v>
      </c>
      <c r="CI15" s="223">
        <f t="shared" si="12"/>
        <v>6.9816033642828804E-2</v>
      </c>
      <c r="CK15" s="18" t="str">
        <f t="shared" si="13"/>
        <v>11238</v>
      </c>
      <c r="CL15" s="18" t="str">
        <f t="shared" si="14"/>
        <v>蓮田市</v>
      </c>
      <c r="CM15" s="18">
        <f>VLOOKUP($CK15&amp;"_"&amp;$AZ$7,データシート1!$A:$BT,MATCH("ca_太陽光発電（10kW未満）",データシート1!$A$1:$BT$1,0),0)</f>
        <v>2271</v>
      </c>
      <c r="CN15" s="18">
        <f>VLOOKUP($CK15&amp;"_"&amp;$AZ$5,データシート1!$A:$BT,MATCH("ab_家庭",データシート1!$A$1:$BT$1,0),0)</f>
        <v>27954</v>
      </c>
      <c r="CO15" s="223">
        <f t="shared" si="15"/>
        <v>8.1240609572869715E-2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29204</v>
      </c>
      <c r="AY16" s="18" t="str">
        <f>IF(IFERROR(比較地域マスタ!$Z9,"")=0,"",IFERROR(比較地域マスタ!$Z9,""))</f>
        <v>天理市</v>
      </c>
      <c r="BC16" s="844" t="str">
        <f t="shared" si="0"/>
        <v>29204</v>
      </c>
      <c r="BD16" s="1031" t="str">
        <f t="shared" si="2"/>
        <v>天理市</v>
      </c>
      <c r="BE16" s="34">
        <f>VLOOKUP($BC16&amp;"_"&amp;$AZ$7,データシート1!$A:$BT,MATCH("cb_"&amp;BE$12,データシート1!$A$1:$BT$1,0),0)</f>
        <v>9283.7999999999829</v>
      </c>
      <c r="BF16" s="34">
        <f>VLOOKUP($BC16&amp;"_"&amp;$AZ$7,データシート1!$A:$BT,MATCH("cb_"&amp;BF$12,データシート1!$A$1:$BT$1,0),0)</f>
        <v>57583.30000000001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66867.099999999991</v>
      </c>
      <c r="BL16" s="36"/>
      <c r="BM16" s="844" t="str">
        <f t="shared" si="4"/>
        <v>29204</v>
      </c>
      <c r="BN16" s="1031" t="str">
        <f t="shared" si="5"/>
        <v>天理市</v>
      </c>
      <c r="BO16" s="34">
        <f>BE16*VLOOKUP(BO$12,別紙!$B$4:$E$10,MATCH("設備利用率",別紙!$B$4:$E$4,0),0)/100*8760/10^3</f>
        <v>11141.67405599998</v>
      </c>
      <c r="BP16" s="34">
        <f>BF16*VLOOKUP(BP$12,別紙!$B$4:$E$10,MATCH("設備利用率",別紙!$B$4:$E$4,0),0)/100*8760/10^3</f>
        <v>76168.885908000011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87310.559963999985</v>
      </c>
      <c r="BV16" s="36"/>
      <c r="BW16" s="33" t="str">
        <f t="shared" si="7"/>
        <v>29204</v>
      </c>
      <c r="BX16" s="33" t="str">
        <f t="shared" si="8"/>
        <v>天理市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370575.9280267767</v>
      </c>
      <c r="BZ16" s="36"/>
      <c r="CA16" s="33" t="str">
        <f t="shared" si="9"/>
        <v>29204</v>
      </c>
      <c r="CB16" s="33" t="str">
        <f t="shared" si="10"/>
        <v>天理市</v>
      </c>
      <c r="CC16" s="223">
        <f t="shared" si="11"/>
        <v>3.0065833243207628E-2</v>
      </c>
      <c r="CD16" s="223">
        <f t="shared" si="1"/>
        <v>0.20554191502286753</v>
      </c>
      <c r="CE16" s="223">
        <f t="shared" si="1"/>
        <v>0</v>
      </c>
      <c r="CF16" s="223">
        <f t="shared" si="1"/>
        <v>0</v>
      </c>
      <c r="CG16" s="223">
        <f t="shared" si="1"/>
        <v>0</v>
      </c>
      <c r="CH16" s="223">
        <f t="shared" si="1"/>
        <v>0</v>
      </c>
      <c r="CI16" s="223">
        <f t="shared" si="12"/>
        <v>0.23560774826607514</v>
      </c>
      <c r="CK16" s="18" t="str">
        <f t="shared" si="13"/>
        <v>29204</v>
      </c>
      <c r="CL16" s="18" t="str">
        <f t="shared" si="14"/>
        <v>天理市</v>
      </c>
      <c r="CM16" s="18">
        <f>VLOOKUP($CK16&amp;"_"&amp;$AZ$7,データシート1!$A:$BT,MATCH("ca_太陽光発電（10kW未満）",データシート1!$A$1:$BT$1,0),0)</f>
        <v>2000</v>
      </c>
      <c r="CN16" s="18">
        <f>VLOOKUP($CK16&amp;"_"&amp;$AZ$5,データシート1!$A:$BT,MATCH("ab_家庭",データシート1!$A$1:$BT$1,0),0)</f>
        <v>29347</v>
      </c>
      <c r="CO16" s="223">
        <f t="shared" si="15"/>
        <v>6.8150066446314786E-2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08211</v>
      </c>
      <c r="AY17" s="18" t="str">
        <f>IF(IFERROR(比較地域マスタ!$Z10,"")=0,"",IFERROR(比較地域マスタ!$Z10,""))</f>
        <v>常総市</v>
      </c>
      <c r="BC17" s="844" t="str">
        <f t="shared" si="0"/>
        <v>08211</v>
      </c>
      <c r="BD17" s="1031" t="str">
        <f t="shared" si="2"/>
        <v>常総市</v>
      </c>
      <c r="BE17" s="34">
        <f>VLOOKUP($BC17&amp;"_"&amp;$AZ$7,データシート1!$A:$BT,MATCH("cb_"&amp;BE$12,データシート1!$A$1:$BT$1,0),0)</f>
        <v>10852.599999999968</v>
      </c>
      <c r="BF17" s="34">
        <f>VLOOKUP($BC17&amp;"_"&amp;$AZ$7,データシート1!$A:$BT,MATCH("cb_"&amp;BF$12,データシート1!$A$1:$BT$1,0),0)</f>
        <v>75425.900000000023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1990</v>
      </c>
      <c r="BK17" s="34">
        <f t="shared" si="3"/>
        <v>88268.499999999985</v>
      </c>
      <c r="BL17" s="36"/>
      <c r="BM17" s="844" t="str">
        <f t="shared" si="4"/>
        <v>08211</v>
      </c>
      <c r="BN17" s="1031" t="str">
        <f t="shared" si="5"/>
        <v>常総市</v>
      </c>
      <c r="BO17" s="34">
        <f>BE17*VLOOKUP(BO$12,別紙!$B$4:$E$10,MATCH("設備利用率",別紙!$B$4:$E$4,0),0)/100*8760/10^3</f>
        <v>13024.422311999962</v>
      </c>
      <c r="BP17" s="34">
        <f>BF17*VLOOKUP(BP$12,別紙!$B$4:$E$10,MATCH("設備利用率",別紙!$B$4:$E$4,0),0)/100*8760/10^3</f>
        <v>99770.363484000045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13945.92</v>
      </c>
      <c r="BU17" s="34">
        <f t="shared" si="6"/>
        <v>126740.70579600001</v>
      </c>
      <c r="BV17" s="36"/>
      <c r="BW17" s="33" t="str">
        <f t="shared" si="7"/>
        <v>08211</v>
      </c>
      <c r="BX17" s="33" t="str">
        <f t="shared" si="8"/>
        <v>常総市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722496.46749005117</v>
      </c>
      <c r="BZ17" s="36"/>
      <c r="CA17" s="33" t="str">
        <f t="shared" si="9"/>
        <v>08211</v>
      </c>
      <c r="CB17" s="33" t="str">
        <f t="shared" si="10"/>
        <v>常総市</v>
      </c>
      <c r="CC17" s="223">
        <f t="shared" si="11"/>
        <v>1.8026970231766994E-2</v>
      </c>
      <c r="CD17" s="223">
        <f t="shared" si="1"/>
        <v>0.13809114365721642</v>
      </c>
      <c r="CE17" s="223">
        <f t="shared" si="1"/>
        <v>0</v>
      </c>
      <c r="CF17" s="223">
        <f t="shared" si="1"/>
        <v>0</v>
      </c>
      <c r="CG17" s="223">
        <f t="shared" si="1"/>
        <v>0</v>
      </c>
      <c r="CH17" s="223">
        <f t="shared" si="1"/>
        <v>1.9302405793689276E-2</v>
      </c>
      <c r="CI17" s="223">
        <f t="shared" si="12"/>
        <v>0.17542051968267269</v>
      </c>
      <c r="CK17" s="18" t="str">
        <f t="shared" si="13"/>
        <v>08211</v>
      </c>
      <c r="CL17" s="18" t="str">
        <f t="shared" si="14"/>
        <v>常総市</v>
      </c>
      <c r="CM17" s="18">
        <f>VLOOKUP($CK17&amp;"_"&amp;$AZ$7,データシート1!$A:$BT,MATCH("ca_太陽光発電（10kW未満）",データシート1!$A$1:$BT$1,0),0)</f>
        <v>2303</v>
      </c>
      <c r="CN17" s="18">
        <f>VLOOKUP($CK17&amp;"_"&amp;$AZ$5,データシート1!$A:$BT,MATCH("ab_家庭",データシート1!$A$1:$BT$1,0),0)</f>
        <v>25592</v>
      </c>
      <c r="CO17" s="223">
        <f t="shared" si="15"/>
        <v>8.9989059080962802E-2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23232</v>
      </c>
      <c r="AY18" s="18" t="str">
        <f>IF(IFERROR(比較地域マスタ!$Z11,"")=0,"",IFERROR(比較地域マスタ!$Z11,""))</f>
        <v>愛西市</v>
      </c>
      <c r="BC18" s="844" t="str">
        <f t="shared" si="0"/>
        <v>23232</v>
      </c>
      <c r="BD18" s="1031" t="str">
        <f t="shared" si="2"/>
        <v>愛西市</v>
      </c>
      <c r="BE18" s="34">
        <f>VLOOKUP($BC18&amp;"_"&amp;$AZ$7,データシート1!$A:$BT,MATCH("cb_"&amp;BE$12,データシート1!$A$1:$BT$1,0),0)</f>
        <v>12316.399999999958</v>
      </c>
      <c r="BF18" s="34">
        <f>VLOOKUP($BC18&amp;"_"&amp;$AZ$7,データシート1!$A:$BT,MATCH("cb_"&amp;BF$12,データシート1!$A$1:$BT$1,0),0)</f>
        <v>29459.60000000002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41775.999999999978</v>
      </c>
      <c r="BL18" s="36"/>
      <c r="BM18" s="844" t="str">
        <f t="shared" si="4"/>
        <v>23232</v>
      </c>
      <c r="BN18" s="1031" t="str">
        <f t="shared" si="5"/>
        <v>愛西市</v>
      </c>
      <c r="BO18" s="34">
        <f>BE18*VLOOKUP(BO$12,別紙!$B$4:$E$10,MATCH("設備利用率",別紙!$B$4:$E$4,0),0)/100*8760/10^3</f>
        <v>14781.157967999949</v>
      </c>
      <c r="BP18" s="34">
        <f>BF18*VLOOKUP(BP$12,別紙!$B$4:$E$10,MATCH("設備利用率",別紙!$B$4:$E$4,0),0)/100*8760/10^3</f>
        <v>38967.980496000026</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53749.138463999974</v>
      </c>
      <c r="BV18" s="36"/>
      <c r="BW18" s="33" t="str">
        <f t="shared" si="7"/>
        <v>23232</v>
      </c>
      <c r="BX18" s="33" t="str">
        <f t="shared" si="8"/>
        <v>愛西市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230559.39311619135</v>
      </c>
      <c r="BZ18" s="36"/>
      <c r="CA18" s="33" t="str">
        <f t="shared" si="9"/>
        <v>23232</v>
      </c>
      <c r="CB18" s="33" t="str">
        <f t="shared" si="10"/>
        <v>愛西市</v>
      </c>
      <c r="CC18" s="223">
        <f t="shared" si="11"/>
        <v>6.4109979507757139E-2</v>
      </c>
      <c r="CD18" s="223">
        <f t="shared" si="1"/>
        <v>0.16901493350289118</v>
      </c>
      <c r="CE18" s="223">
        <f t="shared" si="1"/>
        <v>0</v>
      </c>
      <c r="CF18" s="223">
        <f t="shared" si="1"/>
        <v>0</v>
      </c>
      <c r="CG18" s="223">
        <f t="shared" si="1"/>
        <v>0</v>
      </c>
      <c r="CH18" s="223">
        <f t="shared" si="1"/>
        <v>0</v>
      </c>
      <c r="CI18" s="223">
        <f t="shared" si="12"/>
        <v>0.2331249130106483</v>
      </c>
      <c r="CK18" s="18" t="str">
        <f t="shared" si="13"/>
        <v>23232</v>
      </c>
      <c r="CL18" s="18" t="str">
        <f t="shared" si="14"/>
        <v>愛西市</v>
      </c>
      <c r="CM18" s="18">
        <f>VLOOKUP($CK18&amp;"_"&amp;$AZ$7,データシート1!$A:$BT,MATCH("ca_太陽光発電（10kW未満）",データシート1!$A$1:$BT$1,0),0)</f>
        <v>2634</v>
      </c>
      <c r="CN18" s="18">
        <f>VLOOKUP($CK18&amp;"_"&amp;$AZ$5,データシート1!$A:$BT,MATCH("ab_家庭",データシート1!$A$1:$BT$1,0),0)</f>
        <v>24072</v>
      </c>
      <c r="CO18" s="223">
        <f t="shared" si="15"/>
        <v>0.10942173479561317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44204</v>
      </c>
      <c r="AY19" s="18" t="str">
        <f>IF(IFERROR(比較地域マスタ!$Z12,"")=0,"",IFERROR(比較地域マスタ!$Z12,""))</f>
        <v>日田市</v>
      </c>
      <c r="BC19" s="844" t="str">
        <f t="shared" si="0"/>
        <v>44204</v>
      </c>
      <c r="BD19" s="1031" t="str">
        <f t="shared" si="2"/>
        <v>日田市</v>
      </c>
      <c r="BE19" s="34">
        <f>VLOOKUP($BC19&amp;"_"&amp;$AZ$7,データシート1!$A:$BT,MATCH("cb_"&amp;BE$12,データシート1!$A$1:$BT$1,0),0)</f>
        <v>12054.343999999983</v>
      </c>
      <c r="BF19" s="34">
        <f>VLOOKUP($BC19&amp;"_"&amp;$AZ$7,データシート1!$A:$BT,MATCH("cb_"&amp;BF$12,データシート1!$A$1:$BT$1,0),0)</f>
        <v>63407.859999999935</v>
      </c>
      <c r="BG19" s="34">
        <f>VLOOKUP($BC19&amp;"_"&amp;$AZ$7,データシート1!$A:$BT,MATCH("cb_"&amp;BG$12,データシート1!$A$1:$BT$1,0),0)</f>
        <v>0</v>
      </c>
      <c r="BH19" s="34">
        <f>VLOOKUP($BC19&amp;"_"&amp;$AZ$7,データシート1!$A:$BT,MATCH("cb_"&amp;BH$12,データシート1!$A$1:$BT$1,0),0)</f>
        <v>586</v>
      </c>
      <c r="BI19" s="34">
        <f>VLOOKUP($BC19&amp;"_"&amp;$AZ$7,データシート1!$A:$BT,MATCH("cb_"&amp;BI$12,データシート1!$A$1:$BT$1,0),0)</f>
        <v>0</v>
      </c>
      <c r="BJ19" s="34">
        <f>VLOOKUP($BC19&amp;"_"&amp;$AZ$7,データシート1!$A:$BT,MATCH("cb_"&amp;BJ$12,データシート1!$A$1:$BT$1,0),0)</f>
        <v>18040</v>
      </c>
      <c r="BK19" s="34">
        <f t="shared" si="3"/>
        <v>94088.203999999911</v>
      </c>
      <c r="BL19" s="36"/>
      <c r="BM19" s="844" t="str">
        <f t="shared" si="4"/>
        <v>44204</v>
      </c>
      <c r="BN19" s="1031" t="str">
        <f t="shared" si="5"/>
        <v>日田市</v>
      </c>
      <c r="BO19" s="34">
        <f>BE19*VLOOKUP(BO$12,別紙!$B$4:$E$10,MATCH("設備利用率",別紙!$B$4:$E$4,0),0)/100*8760/10^3</f>
        <v>14466.659321279978</v>
      </c>
      <c r="BP19" s="34">
        <f>BF19*VLOOKUP(BP$12,別紙!$B$4:$E$10,MATCH("設備利用率",別紙!$B$4:$E$4,0),0)/100*8760/10^3</f>
        <v>83873.380893599911</v>
      </c>
      <c r="BQ19" s="34">
        <f>BG19*VLOOKUP(BQ$12,別紙!$B$4:$E$10,MATCH("設備利用率",別紙!$B$4:$E$4,0),0)/100*8760/10^3</f>
        <v>0</v>
      </c>
      <c r="BR19" s="34">
        <f>BH19*VLOOKUP(BR$12,別紙!$B$4:$E$10,MATCH("設備利用率",別紙!$B$4:$E$4,0),0)/100*8760/10^3</f>
        <v>3080.0160000000001</v>
      </c>
      <c r="BS19" s="34">
        <f>BI19*VLOOKUP(BS$12,別紙!$B$4:$E$10,MATCH("設備利用率",別紙!$B$4:$E$4,0),0)/100*8760/10^3</f>
        <v>0</v>
      </c>
      <c r="BT19" s="34">
        <f>BJ19*VLOOKUP(BT$12,別紙!$B$4:$E$10,MATCH("設備利用率",別紙!$B$4:$E$4,0),0)/100*8760/10^3</f>
        <v>126424.32000000001</v>
      </c>
      <c r="BU19" s="34">
        <f t="shared" si="6"/>
        <v>227844.37621487991</v>
      </c>
      <c r="BV19" s="36"/>
      <c r="BW19" s="33" t="str">
        <f t="shared" si="7"/>
        <v>44204</v>
      </c>
      <c r="BX19" s="33" t="str">
        <f t="shared" si="8"/>
        <v>日田市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442556.44309089024</v>
      </c>
      <c r="BZ19" s="36"/>
      <c r="CA19" s="33" t="str">
        <f t="shared" si="9"/>
        <v>44204</v>
      </c>
      <c r="CB19" s="33" t="str">
        <f t="shared" si="10"/>
        <v>日田市</v>
      </c>
      <c r="CC19" s="223">
        <f t="shared" si="11"/>
        <v>3.2688845789346874E-2</v>
      </c>
      <c r="CD19" s="223">
        <f t="shared" si="1"/>
        <v>0.1895201893521509</v>
      </c>
      <c r="CE19" s="223">
        <f t="shared" si="1"/>
        <v>0</v>
      </c>
      <c r="CF19" s="223">
        <f t="shared" si="1"/>
        <v>6.9596004037104035E-3</v>
      </c>
      <c r="CG19" s="223">
        <f t="shared" si="1"/>
        <v>0</v>
      </c>
      <c r="CH19" s="223">
        <f t="shared" si="1"/>
        <v>0.28566823955161702</v>
      </c>
      <c r="CI19" s="223">
        <f t="shared" si="12"/>
        <v>0.5148368750968253</v>
      </c>
      <c r="CK19" s="18" t="str">
        <f t="shared" si="13"/>
        <v>44204</v>
      </c>
      <c r="CL19" s="18" t="str">
        <f t="shared" si="14"/>
        <v>日田市</v>
      </c>
      <c r="CM19" s="18">
        <f>VLOOKUP($CK19&amp;"_"&amp;$AZ$7,データシート1!$A:$BT,MATCH("ca_太陽光発電（10kW未満）",データシート1!$A$1:$BT$1,0),0)</f>
        <v>2481</v>
      </c>
      <c r="CN19" s="18">
        <f>VLOOKUP($CK19&amp;"_"&amp;$AZ$5,データシート1!$A:$BT,MATCH("ab_家庭",データシート1!$A$1:$BT$1,0),0)</f>
        <v>27524</v>
      </c>
      <c r="CO19" s="223">
        <f t="shared" si="15"/>
        <v>9.0139514605435261E-2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23238</v>
      </c>
      <c r="AY20" s="18" t="str">
        <f>IF(IFERROR(比較地域マスタ!$Z13,"")=0,"",IFERROR(比較地域マスタ!$Z13,""))</f>
        <v>長久手市</v>
      </c>
      <c r="BC20" s="844" t="str">
        <f t="shared" si="0"/>
        <v>23238</v>
      </c>
      <c r="BD20" s="1031" t="str">
        <f t="shared" si="2"/>
        <v>長久手市</v>
      </c>
      <c r="BE20" s="34">
        <f>VLOOKUP($BC20&amp;"_"&amp;$AZ$7,データシート1!$A:$BT,MATCH("cb_"&amp;BE$12,データシート1!$A$1:$BT$1,0),0)</f>
        <v>10533.999999999978</v>
      </c>
      <c r="BF20" s="34">
        <f>VLOOKUP($BC20&amp;"_"&amp;$AZ$7,データシート1!$A:$BT,MATCH("cb_"&amp;BF$12,データシート1!$A$1:$BT$1,0),0)</f>
        <v>7122.3000000000011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17656.299999999981</v>
      </c>
      <c r="BL20" s="36"/>
      <c r="BM20" s="844" t="str">
        <f t="shared" si="4"/>
        <v>23238</v>
      </c>
      <c r="BN20" s="1031" t="str">
        <f t="shared" si="5"/>
        <v>長久手市</v>
      </c>
      <c r="BO20" s="34">
        <f>BE20*VLOOKUP(BO$12,別紙!$B$4:$E$10,MATCH("設備利用率",別紙!$B$4:$E$4,0),0)/100*8760/10^3</f>
        <v>12642.064079999975</v>
      </c>
      <c r="BP20" s="34">
        <f>BF20*VLOOKUP(BP$12,別紙!$B$4:$E$10,MATCH("設備利用率",別紙!$B$4:$E$4,0),0)/100*8760/10^3</f>
        <v>9421.0935480000007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22063.157627999975</v>
      </c>
      <c r="BV20" s="36"/>
      <c r="BW20" s="33" t="str">
        <f t="shared" si="7"/>
        <v>23238</v>
      </c>
      <c r="BX20" s="33" t="str">
        <f t="shared" si="8"/>
        <v>長久手市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283475.62071442272</v>
      </c>
      <c r="BZ20" s="36"/>
      <c r="CA20" s="33" t="str">
        <f t="shared" si="9"/>
        <v>23238</v>
      </c>
      <c r="CB20" s="33" t="str">
        <f t="shared" si="10"/>
        <v>長久手市</v>
      </c>
      <c r="CC20" s="223">
        <f t="shared" si="11"/>
        <v>4.4596653666862468E-2</v>
      </c>
      <c r="CD20" s="223">
        <f t="shared" si="1"/>
        <v>3.3234228482353127E-2</v>
      </c>
      <c r="CE20" s="223">
        <f t="shared" si="1"/>
        <v>0</v>
      </c>
      <c r="CF20" s="223">
        <f t="shared" si="1"/>
        <v>0</v>
      </c>
      <c r="CG20" s="223">
        <f t="shared" si="1"/>
        <v>0</v>
      </c>
      <c r="CH20" s="223">
        <f t="shared" si="1"/>
        <v>0</v>
      </c>
      <c r="CI20" s="223">
        <f t="shared" si="12"/>
        <v>7.7830882149215602E-2</v>
      </c>
      <c r="CK20" s="18" t="str">
        <f t="shared" si="13"/>
        <v>23238</v>
      </c>
      <c r="CL20" s="18" t="str">
        <f t="shared" si="14"/>
        <v>長久手市</v>
      </c>
      <c r="CM20" s="18">
        <f>VLOOKUP($CK20&amp;"_"&amp;$AZ$7,データシート1!$A:$BT,MATCH("ca_太陽光発電（10kW未満）",データシート1!$A$1:$BT$1,0),0)</f>
        <v>2362</v>
      </c>
      <c r="CN20" s="18">
        <f>VLOOKUP($CK20&amp;"_"&amp;$AZ$5,データシート1!$A:$BT,MATCH("ab_家庭",データシート1!$A$1:$BT$1,0),0)</f>
        <v>25406</v>
      </c>
      <c r="CO20" s="223">
        <f t="shared" si="15"/>
        <v>9.2970164528064239E-2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28223</v>
      </c>
      <c r="AY21" s="18" t="str">
        <f>IF(IFERROR(比較地域マスタ!$Z14,"")=0,"",IFERROR(比較地域マスタ!$Z14,""))</f>
        <v>丹波市</v>
      </c>
      <c r="BC21" s="844" t="str">
        <f t="shared" si="0"/>
        <v>28223</v>
      </c>
      <c r="BD21" s="1031" t="str">
        <f t="shared" si="2"/>
        <v>丹波市</v>
      </c>
      <c r="BE21" s="34">
        <f>VLOOKUP($BC21&amp;"_"&amp;$AZ$7,データシート1!$A:$BT,MATCH("cb_"&amp;BE$12,データシート1!$A$1:$BT$1,0),0)</f>
        <v>11252.799999999976</v>
      </c>
      <c r="BF21" s="34">
        <f>VLOOKUP($BC21&amp;"_"&amp;$AZ$7,データシート1!$A:$BT,MATCH("cb_"&amp;BF$12,データシート1!$A$1:$BT$1,0),0)</f>
        <v>119443.59999999976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40981.1</v>
      </c>
      <c r="BK21" s="34">
        <f t="shared" si="3"/>
        <v>171677.49999999974</v>
      </c>
      <c r="BL21" s="36"/>
      <c r="BM21" s="844" t="str">
        <f t="shared" si="4"/>
        <v>28223</v>
      </c>
      <c r="BN21" s="1031" t="str">
        <f t="shared" si="5"/>
        <v>丹波市</v>
      </c>
      <c r="BO21" s="34">
        <f>BE21*VLOOKUP(BO$12,別紙!$B$4:$E$10,MATCH("設備利用率",別紙!$B$4:$E$4,0),0)/100*8760/10^3</f>
        <v>13504.710335999971</v>
      </c>
      <c r="BP21" s="34">
        <f>BF21*VLOOKUP(BP$12,別紙!$B$4:$E$10,MATCH("設備利用率",別紙!$B$4:$E$4,0),0)/100*8760/10^3</f>
        <v>157995.21633599966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287195.54879999993</v>
      </c>
      <c r="BU21" s="34">
        <f t="shared" si="6"/>
        <v>458695.47547199955</v>
      </c>
      <c r="BV21" s="36"/>
      <c r="BW21" s="33" t="str">
        <f t="shared" si="7"/>
        <v>28223</v>
      </c>
      <c r="BX21" s="33" t="str">
        <f t="shared" si="8"/>
        <v>丹波市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386900.43118448707</v>
      </c>
      <c r="BZ21" s="36"/>
      <c r="CA21" s="33" t="str">
        <f t="shared" si="9"/>
        <v>28223</v>
      </c>
      <c r="CB21" s="33" t="str">
        <f t="shared" si="10"/>
        <v>丹波市</v>
      </c>
      <c r="CC21" s="223">
        <f t="shared" si="11"/>
        <v>3.4904872798036439E-2</v>
      </c>
      <c r="CD21" s="223">
        <f t="shared" si="1"/>
        <v>0.40836143772779165</v>
      </c>
      <c r="CE21" s="223">
        <f t="shared" si="1"/>
        <v>0</v>
      </c>
      <c r="CF21" s="223">
        <f t="shared" si="1"/>
        <v>0</v>
      </c>
      <c r="CG21" s="223">
        <f t="shared" si="1"/>
        <v>0</v>
      </c>
      <c r="CH21" s="223">
        <f t="shared" si="1"/>
        <v>0.74229834254967653</v>
      </c>
      <c r="CI21" s="223">
        <f t="shared" si="12"/>
        <v>1.1855646530755046</v>
      </c>
      <c r="CK21" s="18" t="str">
        <f t="shared" si="13"/>
        <v>28223</v>
      </c>
      <c r="CL21" s="18" t="str">
        <f t="shared" si="14"/>
        <v>丹波市</v>
      </c>
      <c r="CM21" s="18">
        <f>VLOOKUP($CK21&amp;"_"&amp;$AZ$7,データシート1!$A:$BT,MATCH("ca_太陽光発電（10kW未満）",データシート1!$A$1:$BT$1,0),0)</f>
        <v>2256</v>
      </c>
      <c r="CN21" s="18">
        <f>VLOOKUP($CK21&amp;"_"&amp;$AZ$5,データシート1!$A:$BT,MATCH("ab_家庭",データシート1!$A$1:$BT$1,0),0)</f>
        <v>26240</v>
      </c>
      <c r="CO21" s="223">
        <f t="shared" si="15"/>
        <v>8.5975609756097554E-2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06210</v>
      </c>
      <c r="AY22" s="18" t="str">
        <f>IF(IFERROR(比較地域マスタ!$Z15,"")=0,"",IFERROR(比較地域マスタ!$Z15,""))</f>
        <v>天童市</v>
      </c>
      <c r="BC22" s="844" t="str">
        <f t="shared" si="0"/>
        <v>06210</v>
      </c>
      <c r="BD22" s="1031" t="str">
        <f t="shared" si="2"/>
        <v>天童市</v>
      </c>
      <c r="BE22" s="34">
        <f>VLOOKUP($BC22&amp;"_"&amp;$AZ$7,データシート1!$A:$BT,MATCH("cb_"&amp;BE$12,データシート1!$A$1:$BT$1,0),0)</f>
        <v>7704.5999999999922</v>
      </c>
      <c r="BF22" s="34">
        <f>VLOOKUP($BC22&amp;"_"&amp;$AZ$7,データシート1!$A:$BT,MATCH("cb_"&amp;BF$12,データシート1!$A$1:$BT$1,0),0)</f>
        <v>7966.7000000000007</v>
      </c>
      <c r="BG22" s="34">
        <f>VLOOKUP($BC22&amp;"_"&amp;$AZ$7,データシート1!$A:$BT,MATCH("cb_"&amp;BG$12,データシート1!$A$1:$BT$1,0),0)</f>
        <v>3</v>
      </c>
      <c r="BH22" s="34">
        <f>VLOOKUP($BC22&amp;"_"&amp;$AZ$7,データシート1!$A:$BT,MATCH("cb_"&amp;BH$12,データシート1!$A$1:$BT$1,0),0)</f>
        <v>35</v>
      </c>
      <c r="BI22" s="34">
        <f>VLOOKUP($BC22&amp;"_"&amp;$AZ$7,データシート1!$A:$BT,MATCH("cb_"&amp;BI$12,データシート1!$A$1:$BT$1,0),0)</f>
        <v>0</v>
      </c>
      <c r="BJ22" s="34">
        <f>VLOOKUP($BC22&amp;"_"&amp;$AZ$7,データシート1!$A:$BT,MATCH("cb_"&amp;BJ$12,データシート1!$A$1:$BT$1,0),0)</f>
        <v>0</v>
      </c>
      <c r="BK22" s="34">
        <f t="shared" si="3"/>
        <v>15709.299999999992</v>
      </c>
      <c r="BL22" s="36"/>
      <c r="BM22" s="844" t="str">
        <f t="shared" si="4"/>
        <v>06210</v>
      </c>
      <c r="BN22" s="1031" t="str">
        <f t="shared" si="5"/>
        <v>天童市</v>
      </c>
      <c r="BO22" s="34">
        <f>BE22*VLOOKUP(BO$12,別紙!$B$4:$E$10,MATCH("設備利用率",別紙!$B$4:$E$4,0),0)/100*8760/10^3</f>
        <v>9246.4445519999899</v>
      </c>
      <c r="BP22" s="34">
        <f>BF22*VLOOKUP(BP$12,別紙!$B$4:$E$10,MATCH("設備利用率",別紙!$B$4:$E$4,0),0)/100*8760/10^3</f>
        <v>10538.032091999999</v>
      </c>
      <c r="BQ22" s="34">
        <f>BG22*VLOOKUP(BQ$12,別紙!$B$4:$E$10,MATCH("設備利用率",別紙!$B$4:$E$4,0),0)/100*8760/10^3</f>
        <v>6.5174400000000006</v>
      </c>
      <c r="BR22" s="34">
        <f>BH22*VLOOKUP(BR$12,別紙!$B$4:$E$10,MATCH("設備利用率",別紙!$B$4:$E$4,0),0)/100*8760/10^3</f>
        <v>183.96</v>
      </c>
      <c r="BS22" s="34">
        <f>BI22*VLOOKUP(BS$12,別紙!$B$4:$E$10,MATCH("設備利用率",別紙!$B$4:$E$4,0),0)/100*8760/10^3</f>
        <v>0</v>
      </c>
      <c r="BT22" s="34">
        <f>BJ22*VLOOKUP(BT$12,別紙!$B$4:$E$10,MATCH("設備利用率",別紙!$B$4:$E$4,0),0)/100*8760/10^3</f>
        <v>0</v>
      </c>
      <c r="BU22" s="34">
        <f t="shared" si="6"/>
        <v>19974.954083999986</v>
      </c>
      <c r="BV22" s="36"/>
      <c r="BW22" s="33" t="str">
        <f t="shared" si="7"/>
        <v>06210</v>
      </c>
      <c r="BX22" s="33" t="str">
        <f t="shared" si="8"/>
        <v>天童市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438962.70075894712</v>
      </c>
      <c r="BZ22" s="36"/>
      <c r="CA22" s="33" t="str">
        <f t="shared" si="9"/>
        <v>06210</v>
      </c>
      <c r="CB22" s="33" t="str">
        <f t="shared" si="10"/>
        <v>天童市</v>
      </c>
      <c r="CC22" s="223">
        <f t="shared" si="11"/>
        <v>2.1064305773618796E-2</v>
      </c>
      <c r="CD22" s="223">
        <f t="shared" si="1"/>
        <v>2.4006668616217749E-2</v>
      </c>
      <c r="CE22" s="223">
        <f t="shared" si="1"/>
        <v>1.4847366276751156E-5</v>
      </c>
      <c r="CF22" s="223">
        <f t="shared" si="1"/>
        <v>4.1907888684378263E-4</v>
      </c>
      <c r="CG22" s="223">
        <f t="shared" si="1"/>
        <v>0</v>
      </c>
      <c r="CH22" s="223">
        <f t="shared" si="1"/>
        <v>0</v>
      </c>
      <c r="CI22" s="223">
        <f t="shared" si="12"/>
        <v>4.550490064295707E-2</v>
      </c>
      <c r="CK22" s="18" t="str">
        <f t="shared" si="13"/>
        <v>06210</v>
      </c>
      <c r="CL22" s="18" t="str">
        <f t="shared" si="14"/>
        <v>天童市</v>
      </c>
      <c r="CM22" s="18">
        <f>VLOOKUP($CK22&amp;"_"&amp;$AZ$7,データシート1!$A:$BT,MATCH("ca_太陽光発電（10kW未満）",データシート1!$A$1:$BT$1,0),0)</f>
        <v>1612</v>
      </c>
      <c r="CN22" s="18">
        <f>VLOOKUP($CK22&amp;"_"&amp;$AZ$5,データシート1!$A:$BT,MATCH("ab_家庭",データシート1!$A$1:$BT$1,0),0)</f>
        <v>22867</v>
      </c>
      <c r="CO22" s="223">
        <f t="shared" si="15"/>
        <v>7.0494599204093233E-2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23208</v>
      </c>
      <c r="AY23" s="18" t="str">
        <f>IF(IFERROR(比較地域マスタ!$Z16,"")=0,"",IFERROR(比較地域マスタ!$Z16,""))</f>
        <v>津島市</v>
      </c>
      <c r="BC23" s="844" t="str">
        <f t="shared" si="0"/>
        <v>23208</v>
      </c>
      <c r="BD23" s="1031" t="str">
        <f t="shared" si="2"/>
        <v>津島市</v>
      </c>
      <c r="BE23" s="34">
        <f>VLOOKUP($BC23&amp;"_"&amp;$AZ$7,データシート1!$A:$BT,MATCH("cb_"&amp;BE$12,データシート1!$A$1:$BT$1,0),0)</f>
        <v>9526.5999999999913</v>
      </c>
      <c r="BF23" s="34">
        <f>VLOOKUP($BC23&amp;"_"&amp;$AZ$7,データシート1!$A:$BT,MATCH("cb_"&amp;BF$12,データシート1!$A$1:$BT$1,0),0)</f>
        <v>14809.800000000005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24336.399999999994</v>
      </c>
      <c r="BL23" s="36"/>
      <c r="BM23" s="844" t="str">
        <f t="shared" si="4"/>
        <v>23208</v>
      </c>
      <c r="BN23" s="1031" t="str">
        <f t="shared" si="5"/>
        <v>津島市</v>
      </c>
      <c r="BO23" s="34">
        <f>BE23*VLOOKUP(BO$12,別紙!$B$4:$E$10,MATCH("設備利用率",別紙!$B$4:$E$4,0),0)/100*8760/10^3</f>
        <v>11433.063191999987</v>
      </c>
      <c r="BP23" s="34">
        <f>BF23*VLOOKUP(BP$12,別紙!$B$4:$E$10,MATCH("設備利用率",別紙!$B$4:$E$4,0),0)/100*8760/10^3</f>
        <v>19589.811048000007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31022.874239999994</v>
      </c>
      <c r="BV23" s="36"/>
      <c r="BW23" s="33" t="str">
        <f t="shared" si="7"/>
        <v>23208</v>
      </c>
      <c r="BX23" s="33" t="str">
        <f t="shared" si="8"/>
        <v>津島市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308556.18553520663</v>
      </c>
      <c r="BZ23" s="36"/>
      <c r="CA23" s="33" t="str">
        <f t="shared" si="9"/>
        <v>23208</v>
      </c>
      <c r="CB23" s="33" t="str">
        <f t="shared" si="10"/>
        <v>津島市</v>
      </c>
      <c r="CC23" s="223">
        <f t="shared" si="11"/>
        <v>3.7053424069813247E-2</v>
      </c>
      <c r="CD23" s="223">
        <f t="shared" si="1"/>
        <v>6.3488635024510909E-2</v>
      </c>
      <c r="CE23" s="223">
        <f t="shared" si="1"/>
        <v>0</v>
      </c>
      <c r="CF23" s="223">
        <f t="shared" si="1"/>
        <v>0</v>
      </c>
      <c r="CG23" s="223">
        <f t="shared" si="1"/>
        <v>0</v>
      </c>
      <c r="CH23" s="223">
        <f t="shared" si="1"/>
        <v>0</v>
      </c>
      <c r="CI23" s="223">
        <f t="shared" si="12"/>
        <v>0.10054205909432416</v>
      </c>
      <c r="CK23" s="18" t="str">
        <f t="shared" si="13"/>
        <v>23208</v>
      </c>
      <c r="CL23" s="18" t="str">
        <f t="shared" si="14"/>
        <v>津島市</v>
      </c>
      <c r="CM23" s="18">
        <f>VLOOKUP($CK23&amp;"_"&amp;$AZ$7,データシート1!$A:$BT,MATCH("ca_太陽光発電（10kW未満）",データシート1!$A$1:$BT$1,0),0)</f>
        <v>2104</v>
      </c>
      <c r="CN23" s="18">
        <f>VLOOKUP($CK23&amp;"_"&amp;$AZ$5,データシート1!$A:$BT,MATCH("ab_家庭",データシート1!$A$1:$BT$1,0),0)</f>
        <v>27115</v>
      </c>
      <c r="CO23" s="223">
        <f t="shared" si="15"/>
        <v>7.7595426885487734E-2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40210</v>
      </c>
      <c r="AY24" s="18" t="str">
        <f>IF(IFERROR(比較地域マスタ!$Z17,"")=0,"",IFERROR(比較地域マスタ!$Z17,""))</f>
        <v>八女市</v>
      </c>
      <c r="BC24" s="844" t="str">
        <f t="shared" si="0"/>
        <v>40210</v>
      </c>
      <c r="BD24" s="1031" t="str">
        <f t="shared" si="2"/>
        <v>八女市</v>
      </c>
      <c r="BE24" s="34">
        <f>VLOOKUP($BC24&amp;"_"&amp;$AZ$7,データシート1!$A:$BT,MATCH("cb_"&amp;BE$12,データシート1!$A$1:$BT$1,0),0)</f>
        <v>14547.148999999961</v>
      </c>
      <c r="BF24" s="34">
        <f>VLOOKUP($BC24&amp;"_"&amp;$AZ$7,データシート1!$A:$BT,MATCH("cb_"&amp;BF$12,データシート1!$A$1:$BT$1,0),0)</f>
        <v>37968.699999999997</v>
      </c>
      <c r="BG24" s="34">
        <f>VLOOKUP($BC24&amp;"_"&amp;$AZ$7,データシート1!$A:$BT,MATCH("cb_"&amp;BG$12,データシート1!$A$1:$BT$1,0),0)</f>
        <v>0</v>
      </c>
      <c r="BH24" s="34">
        <f>VLOOKUP($BC24&amp;"_"&amp;$AZ$7,データシート1!$A:$BT,MATCH("cb_"&amp;BH$12,データシート1!$A$1:$BT$1,0),0)</f>
        <v>11.9</v>
      </c>
      <c r="BI24" s="34">
        <f>VLOOKUP($BC24&amp;"_"&amp;$AZ$7,データシート1!$A:$BT,MATCH("cb_"&amp;BI$12,データシート1!$A$1:$BT$1,0),0)</f>
        <v>0</v>
      </c>
      <c r="BJ24" s="34">
        <f>VLOOKUP($BC24&amp;"_"&amp;$AZ$7,データシート1!$A:$BT,MATCH("cb_"&amp;BJ$12,データシート1!$A$1:$BT$1,0),0)</f>
        <v>0</v>
      </c>
      <c r="BK24" s="34">
        <f t="shared" si="3"/>
        <v>52527.74899999996</v>
      </c>
      <c r="BL24" s="36"/>
      <c r="BM24" s="844" t="str">
        <f t="shared" si="4"/>
        <v>40210</v>
      </c>
      <c r="BN24" s="1031" t="str">
        <f t="shared" si="5"/>
        <v>八女市</v>
      </c>
      <c r="BO24" s="34">
        <f>BE24*VLOOKUP(BO$12,別紙!$B$4:$E$10,MATCH("設備利用率",別紙!$B$4:$E$4,0),0)/100*8760/10^3</f>
        <v>17458.324457879953</v>
      </c>
      <c r="BP24" s="34">
        <f>BF24*VLOOKUP(BP$12,別紙!$B$4:$E$10,MATCH("設備利用率",別紙!$B$4:$E$4,0),0)/100*8760/10^3</f>
        <v>50223.477611999995</v>
      </c>
      <c r="BQ24" s="34">
        <f>BG24*VLOOKUP(BQ$12,別紙!$B$4:$E$10,MATCH("設備利用率",別紙!$B$4:$E$4,0),0)/100*8760/10^3</f>
        <v>0</v>
      </c>
      <c r="BR24" s="34">
        <f>BH24*VLOOKUP(BR$12,別紙!$B$4:$E$10,MATCH("設備利用率",別紙!$B$4:$E$4,0),0)/100*8760/10^3</f>
        <v>62.546399999999991</v>
      </c>
      <c r="BS24" s="34">
        <f>BI24*VLOOKUP(BS$12,別紙!$B$4:$E$10,MATCH("設備利用率",別紙!$B$4:$E$4,0),0)/100*8760/10^3</f>
        <v>0</v>
      </c>
      <c r="BT24" s="34">
        <f>BJ24*VLOOKUP(BT$12,別紙!$B$4:$E$10,MATCH("設備利用率",別紙!$B$4:$E$4,0),0)/100*8760/10^3</f>
        <v>0</v>
      </c>
      <c r="BU24" s="34">
        <f t="shared" si="6"/>
        <v>67744.348469879958</v>
      </c>
      <c r="BV24" s="36"/>
      <c r="BW24" s="33" t="str">
        <f t="shared" si="7"/>
        <v>40210</v>
      </c>
      <c r="BX24" s="33" t="str">
        <f t="shared" si="8"/>
        <v>八女市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336952.03300324327</v>
      </c>
      <c r="BZ24" s="36"/>
      <c r="CA24" s="33" t="str">
        <f t="shared" si="9"/>
        <v>40210</v>
      </c>
      <c r="CB24" s="33" t="str">
        <f t="shared" si="10"/>
        <v>八女市</v>
      </c>
      <c r="CC24" s="223">
        <f t="shared" si="11"/>
        <v>5.1812491832366865E-2</v>
      </c>
      <c r="CD24" s="223">
        <f t="shared" si="1"/>
        <v>0.14905230624181032</v>
      </c>
      <c r="CE24" s="223">
        <f t="shared" si="1"/>
        <v>0</v>
      </c>
      <c r="CF24" s="223">
        <f t="shared" si="1"/>
        <v>1.8562404696753369E-4</v>
      </c>
      <c r="CG24" s="223">
        <f t="shared" si="1"/>
        <v>0</v>
      </c>
      <c r="CH24" s="223">
        <f t="shared" si="1"/>
        <v>0</v>
      </c>
      <c r="CI24" s="223">
        <f t="shared" si="12"/>
        <v>0.20105042212114477</v>
      </c>
      <c r="CK24" s="18" t="str">
        <f t="shared" si="13"/>
        <v>40210</v>
      </c>
      <c r="CL24" s="18" t="str">
        <f t="shared" si="14"/>
        <v>八女市</v>
      </c>
      <c r="CM24" s="18">
        <f>VLOOKUP($CK24&amp;"_"&amp;$AZ$7,データシート1!$A:$BT,MATCH("ca_太陽光発電（10kW未満）",データシート1!$A$1:$BT$1,0),0)</f>
        <v>2759</v>
      </c>
      <c r="CN24" s="18">
        <f>VLOOKUP($CK24&amp;"_"&amp;$AZ$5,データシート1!$A:$BT,MATCH("ab_家庭",データシート1!$A$1:$BT$1,0),0)</f>
        <v>25747</v>
      </c>
      <c r="CO24" s="223">
        <f t="shared" si="15"/>
        <v>0.10715811550860295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09216</v>
      </c>
      <c r="AY25" s="18" t="str">
        <f>IF(IFERROR(比較地域マスタ!$Z18,"")=0,"",IFERROR(比較地域マスタ!$Z18,""))</f>
        <v>下野市</v>
      </c>
      <c r="BC25" s="844" t="str">
        <f t="shared" si="0"/>
        <v>09216</v>
      </c>
      <c r="BD25" s="1031" t="str">
        <f t="shared" si="2"/>
        <v>下野市</v>
      </c>
      <c r="BE25" s="34">
        <f>VLOOKUP($BC25&amp;"_"&amp;$AZ$7,データシート1!$A:$BT,MATCH("cb_"&amp;BE$12,データシート1!$A$1:$BT$1,0),0)</f>
        <v>14386.99999999996</v>
      </c>
      <c r="BF25" s="34">
        <f>VLOOKUP($BC25&amp;"_"&amp;$AZ$7,データシート1!$A:$BT,MATCH("cb_"&amp;BF$12,データシート1!$A$1:$BT$1,0),0)</f>
        <v>40831.30000000001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200</v>
      </c>
      <c r="BK25" s="34">
        <f t="shared" si="3"/>
        <v>55418.299999999974</v>
      </c>
      <c r="BL25" s="36"/>
      <c r="BM25" s="844" t="str">
        <f t="shared" si="4"/>
        <v>09216</v>
      </c>
      <c r="BN25" s="1031" t="str">
        <f t="shared" si="5"/>
        <v>下野市</v>
      </c>
      <c r="BO25" s="34">
        <f>BE25*VLOOKUP(BO$12,別紙!$B$4:$E$10,MATCH("設備利用率",別紙!$B$4:$E$4,0),0)/100*8760/10^3</f>
        <v>17266.126439999949</v>
      </c>
      <c r="BP25" s="34">
        <f>BF25*VLOOKUP(BP$12,別紙!$B$4:$E$10,MATCH("設備利用率",別紙!$B$4:$E$4,0),0)/100*8760/10^3</f>
        <v>54010.01038800001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1401.6</v>
      </c>
      <c r="BU25" s="34">
        <f t="shared" si="6"/>
        <v>72677.736827999965</v>
      </c>
      <c r="BV25" s="36"/>
      <c r="BW25" s="33" t="str">
        <f t="shared" si="7"/>
        <v>09216</v>
      </c>
      <c r="BX25" s="33" t="str">
        <f t="shared" si="8"/>
        <v>下野市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367522.6960713836</v>
      </c>
      <c r="BZ25" s="36"/>
      <c r="CA25" s="33" t="str">
        <f t="shared" si="9"/>
        <v>09216</v>
      </c>
      <c r="CB25" s="33" t="str">
        <f t="shared" si="10"/>
        <v>下野市</v>
      </c>
      <c r="CC25" s="223">
        <f t="shared" si="11"/>
        <v>4.6979755603029111E-2</v>
      </c>
      <c r="CD25" s="223">
        <f t="shared" si="1"/>
        <v>0.14695693889203973</v>
      </c>
      <c r="CE25" s="223">
        <f t="shared" si="1"/>
        <v>0</v>
      </c>
      <c r="CF25" s="223">
        <f t="shared" si="1"/>
        <v>0</v>
      </c>
      <c r="CG25" s="223">
        <f t="shared" si="1"/>
        <v>0</v>
      </c>
      <c r="CH25" s="223">
        <f t="shared" si="1"/>
        <v>3.8136420280497955E-3</v>
      </c>
      <c r="CI25" s="223">
        <f t="shared" si="12"/>
        <v>0.19775033652311866</v>
      </c>
      <c r="CK25" s="18" t="str">
        <f t="shared" si="13"/>
        <v>09216</v>
      </c>
      <c r="CL25" s="18" t="str">
        <f t="shared" si="14"/>
        <v>下野市</v>
      </c>
      <c r="CM25" s="18">
        <f>VLOOKUP($CK25&amp;"_"&amp;$AZ$7,データシート1!$A:$BT,MATCH("ca_太陽光発電（10kW未満）",データシート1!$A$1:$BT$1,0),0)</f>
        <v>3067</v>
      </c>
      <c r="CN25" s="18">
        <f>VLOOKUP($CK25&amp;"_"&amp;$AZ$5,データシート1!$A:$BT,MATCH("ab_家庭",データシート1!$A$1:$BT$1,0),0)</f>
        <v>25306</v>
      </c>
      <c r="CO25" s="223">
        <f t="shared" si="15"/>
        <v>0.12119655417687505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40216</v>
      </c>
      <c r="AY26" s="18" t="str">
        <f>IF(IFERROR(比較地域マスタ!$Z19,"")=0,"",IFERROR(比較地域マスタ!$Z19,""))</f>
        <v>小郡市</v>
      </c>
      <c r="BC26" s="844" t="str">
        <f t="shared" si="0"/>
        <v>40216</v>
      </c>
      <c r="BD26" s="1031" t="str">
        <f t="shared" si="2"/>
        <v>小郡市</v>
      </c>
      <c r="BE26" s="34">
        <f>VLOOKUP($BC26&amp;"_"&amp;$AZ$7,データシート1!$A:$BT,MATCH("cb_"&amp;BE$12,データシート1!$A$1:$BT$1,0),0)</f>
        <v>13911.227999999937</v>
      </c>
      <c r="BF26" s="34">
        <f>VLOOKUP($BC26&amp;"_"&amp;$AZ$7,データシート1!$A:$BT,MATCH("cb_"&amp;BF$12,データシート1!$A$1:$BT$1,0),0)</f>
        <v>12287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26198.227999999937</v>
      </c>
      <c r="BL26" s="36"/>
      <c r="BM26" s="844" t="str">
        <f t="shared" si="4"/>
        <v>40216</v>
      </c>
      <c r="BN26" s="1031" t="str">
        <f t="shared" si="5"/>
        <v>小郡市</v>
      </c>
      <c r="BO26" s="34">
        <f>BE26*VLOOKUP(BO$12,別紙!$B$4:$E$10,MATCH("設備利用率",別紙!$B$4:$E$4,0),0)/100*8760/10^3</f>
        <v>16695.142947359924</v>
      </c>
      <c r="BP26" s="34">
        <f>BF26*VLOOKUP(BP$12,別紙!$B$4:$E$10,MATCH("設備利用率",別紙!$B$4:$E$4,0),0)/100*8760/10^3</f>
        <v>16252.752119999997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32947.895067359917</v>
      </c>
      <c r="BV26" s="36"/>
      <c r="BW26" s="33" t="str">
        <f t="shared" si="7"/>
        <v>40216</v>
      </c>
      <c r="BX26" s="33" t="str">
        <f t="shared" si="8"/>
        <v>小郡市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257614.28717526933</v>
      </c>
      <c r="BZ26" s="36"/>
      <c r="CA26" s="33" t="str">
        <f t="shared" si="9"/>
        <v>40216</v>
      </c>
      <c r="CB26" s="33" t="str">
        <f t="shared" si="10"/>
        <v>小郡市</v>
      </c>
      <c r="CC26" s="223">
        <f t="shared" si="11"/>
        <v>6.4806743175704729E-2</v>
      </c>
      <c r="CD26" s="223">
        <f t="shared" si="1"/>
        <v>6.3089482723224691E-2</v>
      </c>
      <c r="CE26" s="223">
        <f t="shared" si="1"/>
        <v>0</v>
      </c>
      <c r="CF26" s="223">
        <f t="shared" si="1"/>
        <v>0</v>
      </c>
      <c r="CG26" s="223">
        <f t="shared" si="1"/>
        <v>0</v>
      </c>
      <c r="CH26" s="223">
        <f t="shared" si="1"/>
        <v>0</v>
      </c>
      <c r="CI26" s="223">
        <f t="shared" si="12"/>
        <v>0.12789622589892941</v>
      </c>
      <c r="CK26" s="18" t="str">
        <f t="shared" si="13"/>
        <v>40216</v>
      </c>
      <c r="CL26" s="18" t="str">
        <f t="shared" si="14"/>
        <v>小郡市</v>
      </c>
      <c r="CM26" s="18">
        <f>VLOOKUP($CK26&amp;"_"&amp;$AZ$7,データシート1!$A:$BT,MATCH("ca_太陽光発電（10kW未満）",データシート1!$A$1:$BT$1,0),0)</f>
        <v>2917</v>
      </c>
      <c r="CN26" s="18">
        <f>VLOOKUP($CK26&amp;"_"&amp;$AZ$5,データシート1!$A:$BT,MATCH("ab_家庭",データシート1!$A$1:$BT$1,0),0)</f>
        <v>25757</v>
      </c>
      <c r="CO26" s="223">
        <f t="shared" si="15"/>
        <v>0.11325076678184572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30208</v>
      </c>
      <c r="AY27" s="18" t="str">
        <f>IF(IFERROR(比較地域マスタ!$Z20,"")=0,"",IFERROR(比較地域マスタ!$Z20,""))</f>
        <v>紀の川市</v>
      </c>
      <c r="BC27" s="844" t="str">
        <f t="shared" si="0"/>
        <v>30208</v>
      </c>
      <c r="BD27" s="1031" t="str">
        <f t="shared" si="2"/>
        <v>紀の川市</v>
      </c>
      <c r="BE27" s="34">
        <f>VLOOKUP($BC27&amp;"_"&amp;$AZ$7,データシート1!$A:$BT,MATCH("cb_"&amp;BE$12,データシート1!$A$1:$BT$1,0),0)</f>
        <v>12052.399999999967</v>
      </c>
      <c r="BF27" s="34">
        <f>VLOOKUP($BC27&amp;"_"&amp;$AZ$7,データシート1!$A:$BT,MATCH("cb_"&amp;BF$12,データシート1!$A$1:$BT$1,0),0)</f>
        <v>60272.799999999959</v>
      </c>
      <c r="BG27" s="34">
        <f>VLOOKUP($BC27&amp;"_"&amp;$AZ$7,データシート1!$A:$BT,MATCH("cb_"&amp;BG$12,データシート1!$A$1:$BT$1,0),0)</f>
        <v>0</v>
      </c>
      <c r="BH27" s="34">
        <f>VLOOKUP($BC27&amp;"_"&amp;$AZ$7,データシート1!$A:$BT,MATCH("cb_"&amp;BH$12,データシート1!$A$1:$BT$1,0),0)</f>
        <v>22</v>
      </c>
      <c r="BI27" s="34">
        <f>VLOOKUP($BC27&amp;"_"&amp;$AZ$7,データシート1!$A:$BT,MATCH("cb_"&amp;BI$12,データシート1!$A$1:$BT$1,0),0)</f>
        <v>0</v>
      </c>
      <c r="BJ27" s="34">
        <f>VLOOKUP($BC27&amp;"_"&amp;$AZ$7,データシート1!$A:$BT,MATCH("cb_"&amp;BJ$12,データシート1!$A$1:$BT$1,0),0)</f>
        <v>1049</v>
      </c>
      <c r="BK27" s="34">
        <f t="shared" si="3"/>
        <v>73396.199999999924</v>
      </c>
      <c r="BL27" s="36"/>
      <c r="BM27" s="844" t="str">
        <f t="shared" si="4"/>
        <v>30208</v>
      </c>
      <c r="BN27" s="1031" t="str">
        <f t="shared" si="5"/>
        <v>紀の川市</v>
      </c>
      <c r="BO27" s="34">
        <f>BE27*VLOOKUP(BO$12,別紙!$B$4:$E$10,MATCH("設備利用率",別紙!$B$4:$E$4,0),0)/100*8760/10^3</f>
        <v>14464.32628799996</v>
      </c>
      <c r="BP27" s="34">
        <f>BF27*VLOOKUP(BP$12,別紙!$B$4:$E$10,MATCH("設備利用率",別紙!$B$4:$E$4,0),0)/100*8760/10^3</f>
        <v>79726.44892799994</v>
      </c>
      <c r="BQ27" s="34">
        <f>BG27*VLOOKUP(BQ$12,別紙!$B$4:$E$10,MATCH("設備利用率",別紙!$B$4:$E$4,0),0)/100*8760/10^3</f>
        <v>0</v>
      </c>
      <c r="BR27" s="34">
        <f>BH27*VLOOKUP(BR$12,別紙!$B$4:$E$10,MATCH("設備利用率",別紙!$B$4:$E$4,0),0)/100*8760/10^3</f>
        <v>115.63200000000001</v>
      </c>
      <c r="BS27" s="34">
        <f>BI27*VLOOKUP(BS$12,別紙!$B$4:$E$10,MATCH("設備利用率",別紙!$B$4:$E$4,0),0)/100*8760/10^3</f>
        <v>0</v>
      </c>
      <c r="BT27" s="34">
        <f>BJ27*VLOOKUP(BT$12,別紙!$B$4:$E$10,MATCH("設備利用率",別紙!$B$4:$E$4,0),0)/100*8760/10^3</f>
        <v>7351.3919999999998</v>
      </c>
      <c r="BU27" s="34">
        <f t="shared" si="6"/>
        <v>101657.7992159999</v>
      </c>
      <c r="BV27" s="36"/>
      <c r="BW27" s="33" t="str">
        <f t="shared" si="7"/>
        <v>30208</v>
      </c>
      <c r="BX27" s="33" t="str">
        <f t="shared" si="8"/>
        <v>紀の川市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354599.93296987866</v>
      </c>
      <c r="BZ27" s="36"/>
      <c r="CA27" s="33" t="str">
        <f t="shared" si="9"/>
        <v>30208</v>
      </c>
      <c r="CB27" s="33" t="str">
        <f t="shared" si="10"/>
        <v>紀の川市</v>
      </c>
      <c r="CC27" s="223">
        <f t="shared" si="11"/>
        <v>4.0790549977990621E-2</v>
      </c>
      <c r="CD27" s="223">
        <f t="shared" si="1"/>
        <v>0.22483492385423623</v>
      </c>
      <c r="CE27" s="223">
        <f t="shared" si="1"/>
        <v>0</v>
      </c>
      <c r="CF27" s="223">
        <f t="shared" si="1"/>
        <v>3.2609143219951574E-4</v>
      </c>
      <c r="CG27" s="223">
        <f t="shared" si="1"/>
        <v>0</v>
      </c>
      <c r="CH27" s="223">
        <f t="shared" si="1"/>
        <v>2.0731509841047997E-2</v>
      </c>
      <c r="CI27" s="223">
        <f t="shared" si="12"/>
        <v>0.28668307510547436</v>
      </c>
      <c r="CK27" s="18" t="str">
        <f t="shared" si="13"/>
        <v>30208</v>
      </c>
      <c r="CL27" s="18" t="str">
        <f t="shared" si="14"/>
        <v>紀の川市</v>
      </c>
      <c r="CM27" s="18">
        <f>VLOOKUP($CK27&amp;"_"&amp;$AZ$7,データシート1!$A:$BT,MATCH("ca_太陽光発電（10kW未満）",データシート1!$A$1:$BT$1,0),0)</f>
        <v>2580</v>
      </c>
      <c r="CN27" s="18">
        <f>VLOOKUP($CK27&amp;"_"&amp;$AZ$5,データシート1!$A:$BT,MATCH("ab_家庭",データシート1!$A$1:$BT$1,0),0)</f>
        <v>26846</v>
      </c>
      <c r="CO27" s="223">
        <f t="shared" si="15"/>
        <v>9.6103702600014898E-2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30203</v>
      </c>
      <c r="AY28" s="18" t="str">
        <f>IF(IFERROR(比較地域マスタ!$Z21,"")=0,"",IFERROR(比較地域マスタ!$Z21,""))</f>
        <v>橋本市</v>
      </c>
      <c r="BC28" s="844" t="str">
        <f t="shared" si="0"/>
        <v>30203</v>
      </c>
      <c r="BD28" s="1031" t="str">
        <f t="shared" si="2"/>
        <v>橋本市</v>
      </c>
      <c r="BE28" s="34">
        <f>VLOOKUP($BC28&amp;"_"&amp;$AZ$7,データシート1!$A:$BT,MATCH("cb_"&amp;BE$12,データシート1!$A$1:$BT$1,0),0)</f>
        <v>10038.899999999976</v>
      </c>
      <c r="BF28" s="34">
        <f>VLOOKUP($BC28&amp;"_"&amp;$AZ$7,データシート1!$A:$BT,MATCH("cb_"&amp;BF$12,データシート1!$A$1:$BT$1,0),0)</f>
        <v>29097.600000000028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39136.5</v>
      </c>
      <c r="BL28" s="36"/>
      <c r="BM28" s="844" t="str">
        <f t="shared" si="4"/>
        <v>30203</v>
      </c>
      <c r="BN28" s="1031" t="str">
        <f t="shared" si="5"/>
        <v>橋本市</v>
      </c>
      <c r="BO28" s="34">
        <f>BE28*VLOOKUP(BO$12,別紙!$B$4:$E$10,MATCH("設備利用率",別紙!$B$4:$E$4,0),0)/100*8760/10^3</f>
        <v>12047.884667999971</v>
      </c>
      <c r="BP28" s="34">
        <f>BF28*VLOOKUP(BP$12,別紙!$B$4:$E$10,MATCH("設備利用率",別紙!$B$4:$E$4,0),0)/100*8760/10^3</f>
        <v>38489.141376000029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50537.026043999998</v>
      </c>
      <c r="BV28" s="36"/>
      <c r="BW28" s="33" t="str">
        <f t="shared" si="7"/>
        <v>30203</v>
      </c>
      <c r="BX28" s="33" t="str">
        <f t="shared" si="8"/>
        <v>橋本市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302308.34094356751</v>
      </c>
      <c r="BZ28" s="36"/>
      <c r="CA28" s="33" t="str">
        <f t="shared" si="9"/>
        <v>30203</v>
      </c>
      <c r="CB28" s="33" t="str">
        <f t="shared" si="10"/>
        <v>橋本市</v>
      </c>
      <c r="CC28" s="223">
        <f t="shared" si="11"/>
        <v>3.9852968100039868E-2</v>
      </c>
      <c r="CD28" s="223">
        <f t="shared" si="1"/>
        <v>0.12731749728064853</v>
      </c>
      <c r="CE28" s="223">
        <f t="shared" si="1"/>
        <v>0</v>
      </c>
      <c r="CF28" s="223">
        <f t="shared" si="1"/>
        <v>0</v>
      </c>
      <c r="CG28" s="223">
        <f t="shared" si="1"/>
        <v>0</v>
      </c>
      <c r="CH28" s="223">
        <f t="shared" si="1"/>
        <v>0</v>
      </c>
      <c r="CI28" s="223">
        <f t="shared" si="12"/>
        <v>0.16717046538068839</v>
      </c>
      <c r="CK28" s="18" t="str">
        <f t="shared" si="13"/>
        <v>30203</v>
      </c>
      <c r="CL28" s="18" t="str">
        <f t="shared" si="14"/>
        <v>橋本市</v>
      </c>
      <c r="CM28" s="18">
        <f>VLOOKUP($CK28&amp;"_"&amp;$AZ$7,データシート1!$A:$BT,MATCH("ca_太陽光発電（10kW未満）",データシート1!$A$1:$BT$1,0),0)</f>
        <v>2250</v>
      </c>
      <c r="CN28" s="18">
        <f>VLOOKUP($CK28&amp;"_"&amp;$AZ$5,データシート1!$A:$BT,MATCH("ab_家庭",データシート1!$A$1:$BT$1,0),0)</f>
        <v>27481</v>
      </c>
      <c r="CO28" s="223">
        <f t="shared" si="15"/>
        <v>8.1874749827153301E-2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35216</v>
      </c>
      <c r="AY29" s="18" t="str">
        <f>IF(IFERROR(比較地域マスタ!$Z22,"")=0,"",IFERROR(比較地域マスタ!$Z22,""))</f>
        <v>山陽小野田市</v>
      </c>
      <c r="BC29" s="844" t="str">
        <f t="shared" si="0"/>
        <v>35216</v>
      </c>
      <c r="BD29" s="1031" t="str">
        <f t="shared" si="2"/>
        <v>山陽小野田市</v>
      </c>
      <c r="BE29" s="34">
        <f>VLOOKUP($BC29&amp;"_"&amp;$AZ$7,データシート1!$A:$BT,MATCH("cb_"&amp;BE$12,データシート1!$A$1:$BT$1,0),0)</f>
        <v>11975.178999999971</v>
      </c>
      <c r="BF29" s="34">
        <f>VLOOKUP($BC29&amp;"_"&amp;$AZ$7,データシート1!$A:$BT,MATCH("cb_"&amp;BF$12,データシート1!$A$1:$BT$1,0),0)</f>
        <v>136771.08000000005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104260</v>
      </c>
      <c r="BK29" s="34">
        <f t="shared" si="3"/>
        <v>253006.25900000002</v>
      </c>
      <c r="BL29" s="36"/>
      <c r="BM29" s="844" t="str">
        <f t="shared" si="4"/>
        <v>35216</v>
      </c>
      <c r="BN29" s="1031" t="str">
        <f t="shared" si="5"/>
        <v>山陽小野田市</v>
      </c>
      <c r="BO29" s="34">
        <f>BE29*VLOOKUP(BO$12,別紙!$B$4:$E$10,MATCH("設備利用率",別紙!$B$4:$E$4,0),0)/100*8760/10^3</f>
        <v>14371.651821479965</v>
      </c>
      <c r="BP29" s="34">
        <f>BF29*VLOOKUP(BP$12,別紙!$B$4:$E$10,MATCH("設備利用率",別紙!$B$4:$E$4,0),0)/100*8760/10^3</f>
        <v>180915.31378080003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730654.08</v>
      </c>
      <c r="BU29" s="34">
        <f t="shared" si="6"/>
        <v>925941.04560227995</v>
      </c>
      <c r="BV29" s="36"/>
      <c r="BW29" s="33" t="str">
        <f t="shared" si="7"/>
        <v>35216</v>
      </c>
      <c r="BX29" s="33" t="str">
        <f t="shared" si="8"/>
        <v>山陽小野田市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1131118.9505054001</v>
      </c>
      <c r="BZ29" s="36"/>
      <c r="CA29" s="33" t="str">
        <f t="shared" si="9"/>
        <v>35216</v>
      </c>
      <c r="CB29" s="33" t="str">
        <f t="shared" si="10"/>
        <v>山陽小野田市</v>
      </c>
      <c r="CC29" s="223">
        <f t="shared" si="11"/>
        <v>1.2705694493986248E-2</v>
      </c>
      <c r="CD29" s="223">
        <f t="shared" ref="CD29:CD60" si="16">BP29/$BY29</f>
        <v>0.15994366790509917</v>
      </c>
      <c r="CE29" s="223">
        <f t="shared" ref="CE29:CE60" si="17">BQ29/$BY29</f>
        <v>0</v>
      </c>
      <c r="CF29" s="223">
        <f t="shared" ref="CF29:CF60" si="18">BR29/$BY29</f>
        <v>0</v>
      </c>
      <c r="CG29" s="223">
        <f t="shared" ref="CG29:CG60" si="19">BS29/$BY29</f>
        <v>0</v>
      </c>
      <c r="CH29" s="223">
        <f t="shared" ref="CH29:CH60" si="20">BT29/$BY29</f>
        <v>0.64595689045217863</v>
      </c>
      <c r="CI29" s="223">
        <f t="shared" si="12"/>
        <v>0.81860625285126409</v>
      </c>
      <c r="CK29" s="18" t="str">
        <f t="shared" si="13"/>
        <v>35216</v>
      </c>
      <c r="CL29" s="18" t="str">
        <f t="shared" si="14"/>
        <v>山陽小野田市</v>
      </c>
      <c r="CM29" s="18">
        <f>VLOOKUP($CK29&amp;"_"&amp;$AZ$7,データシート1!$A:$BT,MATCH("ca_太陽光発電（10kW未満）",データシート1!$A$1:$BT$1,0),0)</f>
        <v>2615</v>
      </c>
      <c r="CN29" s="18">
        <f>VLOOKUP($CK29&amp;"_"&amp;$AZ$5,データシート1!$A:$BT,MATCH("ab_家庭",データシート1!$A$1:$BT$1,0),0)</f>
        <v>28979</v>
      </c>
      <c r="CO29" s="223">
        <f t="shared" si="15"/>
        <v>9.0237758376755586E-2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40223</v>
      </c>
      <c r="AY30" s="18" t="str">
        <f>IF(IFERROR(比較地域マスタ!$Z23,"")=0,"",IFERROR(比較地域マスタ!$Z23,""))</f>
        <v>古賀市</v>
      </c>
      <c r="BC30" s="844" t="str">
        <f t="shared" si="0"/>
        <v>40223</v>
      </c>
      <c r="BD30" s="1031" t="str">
        <f t="shared" si="2"/>
        <v>古賀市</v>
      </c>
      <c r="BE30" s="34">
        <f>VLOOKUP($BC30&amp;"_"&amp;$AZ$7,データシート1!$A:$BT,MATCH("cb_"&amp;BE$12,データシート1!$A$1:$BT$1,0),0)</f>
        <v>11006.395999999982</v>
      </c>
      <c r="BF30" s="34">
        <f>VLOOKUP($BC30&amp;"_"&amp;$AZ$7,データシート1!$A:$BT,MATCH("cb_"&amp;BF$12,データシート1!$A$1:$BT$1,0),0)</f>
        <v>12236.920000000006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1845</v>
      </c>
      <c r="BK30" s="34">
        <f t="shared" si="3"/>
        <v>25088.315999999988</v>
      </c>
      <c r="BL30" s="36"/>
      <c r="BM30" s="844" t="str">
        <f t="shared" si="4"/>
        <v>40223</v>
      </c>
      <c r="BN30" s="1031" t="str">
        <f t="shared" si="5"/>
        <v>古賀市</v>
      </c>
      <c r="BO30" s="34">
        <f>BE30*VLOOKUP(BO$12,別紙!$B$4:$E$10,MATCH("設備利用率",別紙!$B$4:$E$4,0),0)/100*8760/10^3</f>
        <v>13208.995967519979</v>
      </c>
      <c r="BP30" s="34">
        <f>BF30*VLOOKUP(BP$12,別紙!$B$4:$E$10,MATCH("設備利用率",別紙!$B$4:$E$4,0),0)/100*8760/10^3</f>
        <v>16186.508299200006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12929.76</v>
      </c>
      <c r="BU30" s="34">
        <f t="shared" si="6"/>
        <v>42325.264266719983</v>
      </c>
      <c r="BV30" s="36"/>
      <c r="BW30" s="33" t="str">
        <f t="shared" si="7"/>
        <v>40223</v>
      </c>
      <c r="BX30" s="33" t="str">
        <f t="shared" si="8"/>
        <v>古賀市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448731.06954056857</v>
      </c>
      <c r="BZ30" s="36"/>
      <c r="CA30" s="33" t="str">
        <f t="shared" si="9"/>
        <v>40223</v>
      </c>
      <c r="CB30" s="33" t="str">
        <f t="shared" si="10"/>
        <v>古賀市</v>
      </c>
      <c r="CC30" s="223">
        <f t="shared" si="11"/>
        <v>2.943633027470987E-2</v>
      </c>
      <c r="CD30" s="223">
        <f t="shared" si="16"/>
        <v>3.6071735161491036E-2</v>
      </c>
      <c r="CE30" s="223">
        <f t="shared" si="17"/>
        <v>0</v>
      </c>
      <c r="CF30" s="223">
        <f t="shared" si="18"/>
        <v>0</v>
      </c>
      <c r="CG30" s="223">
        <f t="shared" si="19"/>
        <v>0</v>
      </c>
      <c r="CH30" s="223">
        <f t="shared" si="20"/>
        <v>2.8814051171535952E-2</v>
      </c>
      <c r="CI30" s="223">
        <f t="shared" si="12"/>
        <v>9.4322116607736858E-2</v>
      </c>
      <c r="CK30" s="18" t="str">
        <f t="shared" si="13"/>
        <v>40223</v>
      </c>
      <c r="CL30" s="18" t="str">
        <f t="shared" si="14"/>
        <v>古賀市</v>
      </c>
      <c r="CM30" s="18">
        <f>VLOOKUP($CK30&amp;"_"&amp;$AZ$7,データシート1!$A:$BT,MATCH("ca_太陽光発電（10kW未満）",データシート1!$A$1:$BT$1,0),0)</f>
        <v>2486</v>
      </c>
      <c r="CN30" s="18">
        <f>VLOOKUP($CK30&amp;"_"&amp;$AZ$5,データシート1!$A:$BT,MATCH("ab_家庭",データシート1!$A$1:$BT$1,0),0)</f>
        <v>26527</v>
      </c>
      <c r="CO30" s="223">
        <f t="shared" si="15"/>
        <v>9.3715836694688429E-2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20218</v>
      </c>
      <c r="AY31" s="18" t="str">
        <f>IF(IFERROR(比較地域マスタ!$Z24,"")=0,"",IFERROR(比較地域マスタ!$Z24,""))</f>
        <v>千曲市</v>
      </c>
      <c r="BC31" s="844" t="str">
        <f t="shared" si="0"/>
        <v>20218</v>
      </c>
      <c r="BD31" s="1031" t="str">
        <f t="shared" si="2"/>
        <v>千曲市</v>
      </c>
      <c r="BE31" s="34">
        <f>VLOOKUP($BC31&amp;"_"&amp;$AZ$7,データシート1!$A:$BT,MATCH("cb_"&amp;BE$12,データシート1!$A$1:$BT$1,0),0)</f>
        <v>15545.499999999942</v>
      </c>
      <c r="BF31" s="34">
        <f>VLOOKUP($BC31&amp;"_"&amp;$AZ$7,データシート1!$A:$BT,MATCH("cb_"&amp;BF$12,データシート1!$A$1:$BT$1,0),0)</f>
        <v>22161.300000000025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37706.799999999967</v>
      </c>
      <c r="BL31" s="36"/>
      <c r="BM31" s="844" t="str">
        <f t="shared" si="4"/>
        <v>20218</v>
      </c>
      <c r="BN31" s="1031" t="str">
        <f t="shared" si="5"/>
        <v>千曲市</v>
      </c>
      <c r="BO31" s="34">
        <f>BE31*VLOOKUP(BO$12,別紙!$B$4:$E$10,MATCH("設備利用率",別紙!$B$4:$E$4,0),0)/100*8760/10^3</f>
        <v>18656.46545999993</v>
      </c>
      <c r="BP31" s="34">
        <f>BF31*VLOOKUP(BP$12,別紙!$B$4:$E$10,MATCH("設備利用率",別紙!$B$4:$E$4,0),0)/100*8760/10^3</f>
        <v>29314.081188000029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47970.54664799996</v>
      </c>
      <c r="BV31" s="36"/>
      <c r="BW31" s="33" t="str">
        <f t="shared" si="7"/>
        <v>20218</v>
      </c>
      <c r="BX31" s="33" t="str">
        <f t="shared" si="8"/>
        <v>千曲市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354537.02598019381</v>
      </c>
      <c r="BZ31" s="36"/>
      <c r="CA31" s="33" t="str">
        <f t="shared" si="9"/>
        <v>20218</v>
      </c>
      <c r="CB31" s="33" t="str">
        <f t="shared" si="10"/>
        <v>千曲市</v>
      </c>
      <c r="CC31" s="223">
        <f t="shared" si="11"/>
        <v>5.2622050992897344E-2</v>
      </c>
      <c r="CD31" s="223">
        <f t="shared" si="16"/>
        <v>8.2682707418089696E-2</v>
      </c>
      <c r="CE31" s="223">
        <f t="shared" si="17"/>
        <v>0</v>
      </c>
      <c r="CF31" s="223">
        <f t="shared" si="18"/>
        <v>0</v>
      </c>
      <c r="CG31" s="223">
        <f t="shared" si="19"/>
        <v>0</v>
      </c>
      <c r="CH31" s="223">
        <f t="shared" si="20"/>
        <v>0</v>
      </c>
      <c r="CI31" s="223">
        <f t="shared" si="12"/>
        <v>0.13530475841098705</v>
      </c>
      <c r="CK31" s="18" t="str">
        <f t="shared" si="13"/>
        <v>20218</v>
      </c>
      <c r="CL31" s="18" t="str">
        <f t="shared" si="14"/>
        <v>千曲市</v>
      </c>
      <c r="CM31" s="18">
        <f>VLOOKUP($CK31&amp;"_"&amp;$AZ$7,データシート1!$A:$BT,MATCH("ca_太陽光発電（10kW未満）",データシート1!$A$1:$BT$1,0),0)</f>
        <v>3259</v>
      </c>
      <c r="CN31" s="18">
        <f>VLOOKUP($CK31&amp;"_"&amp;$AZ$5,データシート1!$A:$BT,MATCH("ab_家庭",データシート1!$A$1:$BT$1,0),0)</f>
        <v>24416</v>
      </c>
      <c r="CO31" s="223">
        <f t="shared" si="15"/>
        <v>0.13347804718217562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23231</v>
      </c>
      <c r="AY32" s="18" t="str">
        <f>IF(IFERROR(比較地域マスタ!$Z25,"")=0,"",IFERROR(比較地域マスタ!$Z25,""))</f>
        <v>田原市</v>
      </c>
      <c r="AZ32" s="22"/>
      <c r="BA32" s="22"/>
      <c r="BB32" s="22"/>
      <c r="BC32" s="844" t="str">
        <f t="shared" si="0"/>
        <v>23231</v>
      </c>
      <c r="BD32" s="1031" t="str">
        <f t="shared" si="2"/>
        <v>田原市</v>
      </c>
      <c r="BE32" s="34">
        <f>VLOOKUP($BC32&amp;"_"&amp;$AZ$7,データシート1!$A:$BT,MATCH("cb_"&amp;BE$12,データシート1!$A$1:$BT$1,0),0)</f>
        <v>12728.199999999964</v>
      </c>
      <c r="BF32" s="34">
        <f>VLOOKUP($BC32&amp;"_"&amp;$AZ$7,データシート1!$A:$BT,MATCH("cb_"&amp;BF$12,データシート1!$A$1:$BT$1,0),0)</f>
        <v>160201.20000000039</v>
      </c>
      <c r="BG32" s="34">
        <f>VLOOKUP($BC32&amp;"_"&amp;$AZ$7,データシート1!$A:$BT,MATCH("cb_"&amp;BG$12,データシート1!$A$1:$BT$1,0),0)</f>
        <v>64937.1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49.9</v>
      </c>
      <c r="BK32" s="34">
        <f t="shared" si="3"/>
        <v>237916.40000000034</v>
      </c>
      <c r="BL32" s="36"/>
      <c r="BM32" s="844" t="str">
        <f t="shared" si="4"/>
        <v>23231</v>
      </c>
      <c r="BN32" s="1031" t="str">
        <f t="shared" si="5"/>
        <v>田原市</v>
      </c>
      <c r="BO32" s="34">
        <f>BE32*VLOOKUP(BO$12,別紙!$B$4:$E$10,MATCH("設備利用率",別紙!$B$4:$E$4,0),0)/100*8760/10^3</f>
        <v>15275.367383999957</v>
      </c>
      <c r="BP32" s="34">
        <f>BF32*VLOOKUP(BP$12,別紙!$B$4:$E$10,MATCH("設備利用率",別紙!$B$4:$E$4,0),0)/100*8760/10^3</f>
        <v>211907.73931200051</v>
      </c>
      <c r="BQ32" s="34">
        <f>BG32*VLOOKUP(BQ$12,別紙!$B$4:$E$10,MATCH("設備利用率",別紙!$B$4:$E$4,0),0)/100*8760/10^3</f>
        <v>141074.55100800001</v>
      </c>
      <c r="BR32" s="34">
        <f>BH32*VLOOKUP(BR$12,別紙!$B$4:$E$10,MATCH("設備利用率",別紙!$B$4:$E$4,0),0)/100*8760/10^3</f>
        <v>0</v>
      </c>
      <c r="BS32" s="34">
        <f>BI32*VLOOKUP(BS$12,別紙!$B$4:$E$10,MATCH("設備利用率",別紙!$B$4:$E$4,0),0)/100*8760/10^3</f>
        <v>0</v>
      </c>
      <c r="BT32" s="34">
        <f>BJ32*VLOOKUP(BT$12,別紙!$B$4:$E$10,MATCH("設備利用率",別紙!$B$4:$E$4,0),0)/100*8760/10^3</f>
        <v>349.69920000000002</v>
      </c>
      <c r="BU32" s="34">
        <f t="shared" si="6"/>
        <v>368607.35690400045</v>
      </c>
      <c r="BV32" s="36"/>
      <c r="BW32" s="33" t="str">
        <f t="shared" si="7"/>
        <v>23231</v>
      </c>
      <c r="BX32" s="33" t="str">
        <f t="shared" si="8"/>
        <v>田原市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1093959.1120725265</v>
      </c>
      <c r="BZ32" s="36"/>
      <c r="CA32" s="33" t="str">
        <f t="shared" si="9"/>
        <v>23231</v>
      </c>
      <c r="CB32" s="33" t="str">
        <f t="shared" si="10"/>
        <v>田原市</v>
      </c>
      <c r="CC32" s="223">
        <f t="shared" si="11"/>
        <v>1.3963380546335485E-2</v>
      </c>
      <c r="CD32" s="223">
        <f t="shared" si="16"/>
        <v>0.19370718427541342</v>
      </c>
      <c r="CE32" s="223">
        <f t="shared" si="17"/>
        <v>0.12895779143036851</v>
      </c>
      <c r="CF32" s="223">
        <f t="shared" si="18"/>
        <v>0</v>
      </c>
      <c r="CG32" s="223">
        <f t="shared" si="19"/>
        <v>0</v>
      </c>
      <c r="CH32" s="223">
        <f t="shared" si="20"/>
        <v>3.1966386690402733E-4</v>
      </c>
      <c r="CI32" s="223">
        <f t="shared" si="12"/>
        <v>0.33694802011902142</v>
      </c>
      <c r="CJ32" s="22"/>
      <c r="CK32" s="18" t="str">
        <f t="shared" si="13"/>
        <v>23231</v>
      </c>
      <c r="CL32" s="18" t="str">
        <f t="shared" si="14"/>
        <v>田原市</v>
      </c>
      <c r="CM32" s="18">
        <f>VLOOKUP($CK32&amp;"_"&amp;$AZ$7,データシート1!$A:$BT,MATCH("ca_太陽光発電（10kW未満）",データシート1!$A$1:$BT$1,0),0)</f>
        <v>2769</v>
      </c>
      <c r="CN32" s="18">
        <f>VLOOKUP($CK32&amp;"_"&amp;$AZ$5,データシート1!$A:$BT,MATCH("ab_家庭",データシート1!$A$1:$BT$1,0),0)</f>
        <v>22831</v>
      </c>
      <c r="CO32" s="223">
        <f t="shared" si="15"/>
        <v>0.121282466821427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27228</v>
      </c>
      <c r="AY33" s="18" t="str">
        <f>IF(IFERROR(比較地域マスタ!$Z26,"")=0,"",IFERROR(比較地域マスタ!$Z26,""))</f>
        <v>泉南市</v>
      </c>
      <c r="BC33" s="844" t="str">
        <f t="shared" si="0"/>
        <v>27228</v>
      </c>
      <c r="BD33" s="1031" t="str">
        <f t="shared" si="2"/>
        <v>泉南市</v>
      </c>
      <c r="BE33" s="34">
        <f>VLOOKUP($BC33&amp;"_"&amp;$AZ$7,データシート1!$A:$BT,MATCH("cb_"&amp;BE$12,データシート1!$A$1:$BT$1,0),0)</f>
        <v>7171.400000000026</v>
      </c>
      <c r="BF33" s="34">
        <f>VLOOKUP($BC33&amp;"_"&amp;$AZ$7,データシート1!$A:$BT,MATCH("cb_"&amp;BF$12,データシート1!$A$1:$BT$1,0),0)</f>
        <v>27362.800000000014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34534.200000000041</v>
      </c>
      <c r="BL33" s="36"/>
      <c r="BM33" s="844" t="str">
        <f t="shared" si="4"/>
        <v>27228</v>
      </c>
      <c r="BN33" s="1031" t="str">
        <f t="shared" si="5"/>
        <v>泉南市</v>
      </c>
      <c r="BO33" s="34">
        <f>BE33*VLOOKUP(BO$12,別紙!$B$4:$E$10,MATCH("設備利用率",別紙!$B$4:$E$4,0),0)/100*8760/10^3</f>
        <v>8606.5405680000313</v>
      </c>
      <c r="BP33" s="34">
        <f>BF33*VLOOKUP(BP$12,別紙!$B$4:$E$10,MATCH("設備利用率",別紙!$B$4:$E$4,0),0)/100*8760/10^3</f>
        <v>36194.417328000018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44800.957896000051</v>
      </c>
      <c r="BV33" s="36"/>
      <c r="BW33" s="33" t="str">
        <f t="shared" si="7"/>
        <v>27228</v>
      </c>
      <c r="BX33" s="33" t="str">
        <f t="shared" si="8"/>
        <v>泉南市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303538.34452158056</v>
      </c>
      <c r="BZ33" s="36"/>
      <c r="CA33" s="33" t="str">
        <f t="shared" si="9"/>
        <v>27228</v>
      </c>
      <c r="CB33" s="33" t="str">
        <f t="shared" si="10"/>
        <v>泉南市</v>
      </c>
      <c r="CC33" s="223">
        <f t="shared" si="11"/>
        <v>2.8354047267290593E-2</v>
      </c>
      <c r="CD33" s="223">
        <f t="shared" si="16"/>
        <v>0.119241664129939</v>
      </c>
      <c r="CE33" s="223">
        <f t="shared" si="17"/>
        <v>0</v>
      </c>
      <c r="CF33" s="223">
        <f t="shared" si="18"/>
        <v>0</v>
      </c>
      <c r="CG33" s="223">
        <f t="shared" si="19"/>
        <v>0</v>
      </c>
      <c r="CH33" s="223">
        <f t="shared" si="20"/>
        <v>0</v>
      </c>
      <c r="CI33" s="223">
        <f t="shared" si="12"/>
        <v>0.1475957113972296</v>
      </c>
      <c r="CK33" s="18" t="str">
        <f t="shared" si="13"/>
        <v>27228</v>
      </c>
      <c r="CL33" s="18" t="str">
        <f t="shared" si="14"/>
        <v>泉南市</v>
      </c>
      <c r="CM33" s="18">
        <f>VLOOKUP($CK33&amp;"_"&amp;$AZ$7,データシート1!$A:$BT,MATCH("ca_太陽光発電（10kW未満）",データシート1!$A$1:$BT$1,0),0)</f>
        <v>1768</v>
      </c>
      <c r="CN33" s="18">
        <f>VLOOKUP($CK33&amp;"_"&amp;$AZ$5,データシート1!$A:$BT,MATCH("ab_家庭",データシート1!$A$1:$BT$1,0),0)</f>
        <v>26510</v>
      </c>
      <c r="CO33" s="223">
        <f t="shared" si="15"/>
        <v>6.6691814409656727E-2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45206</v>
      </c>
      <c r="AY34" s="18" t="str">
        <f>IF(IFERROR(比較地域マスタ!$Z27,"")=0,"",IFERROR(比較地域マスタ!$Z27,""))</f>
        <v>日向市</v>
      </c>
      <c r="BC34" s="844" t="str">
        <f t="shared" si="0"/>
        <v>45206</v>
      </c>
      <c r="BD34" s="1031" t="str">
        <f t="shared" si="2"/>
        <v>日向市</v>
      </c>
      <c r="BE34" s="34">
        <f>VLOOKUP($BC34&amp;"_"&amp;$AZ$7,データシート1!$A:$BT,MATCH("cb_"&amp;BE$12,データシート1!$A$1:$BT$1,0),0)</f>
        <v>15859.59599999993</v>
      </c>
      <c r="BF34" s="34">
        <f>VLOOKUP($BC34&amp;"_"&amp;$AZ$7,データシート1!$A:$BT,MATCH("cb_"&amp;BF$12,データシート1!$A$1:$BT$1,0),0)</f>
        <v>130440.99999999999</v>
      </c>
      <c r="BG34" s="34">
        <f>VLOOKUP($BC34&amp;"_"&amp;$AZ$7,データシート1!$A:$BT,MATCH("cb_"&amp;BG$12,データシート1!$A$1:$BT$1,0),0)</f>
        <v>0</v>
      </c>
      <c r="BH34" s="34">
        <f>VLOOKUP($BC34&amp;"_"&amp;$AZ$7,データシート1!$A:$BT,MATCH("cb_"&amp;BH$12,データシート1!$A$1:$BT$1,0),0)</f>
        <v>12344</v>
      </c>
      <c r="BI34" s="34">
        <f>VLOOKUP($BC34&amp;"_"&amp;$AZ$7,データシート1!$A:$BT,MATCH("cb_"&amp;BI$12,データシート1!$A$1:$BT$1,0),0)</f>
        <v>0</v>
      </c>
      <c r="BJ34" s="34">
        <f>VLOOKUP($BC34&amp;"_"&amp;$AZ$7,データシート1!$A:$BT,MATCH("cb_"&amp;BJ$12,データシート1!$A$1:$BT$1,0),0)</f>
        <v>32500</v>
      </c>
      <c r="BK34" s="34">
        <f t="shared" si="3"/>
        <v>191144.5959999999</v>
      </c>
      <c r="BL34" s="36"/>
      <c r="BM34" s="844" t="str">
        <f t="shared" si="4"/>
        <v>45206</v>
      </c>
      <c r="BN34" s="1031" t="str">
        <f t="shared" si="5"/>
        <v>日向市</v>
      </c>
      <c r="BO34" s="34">
        <f>BE34*VLOOKUP(BO$12,別紙!$B$4:$E$10,MATCH("設備利用率",別紙!$B$4:$E$4,0),0)/100*8760/10^3</f>
        <v>19033.418351519915</v>
      </c>
      <c r="BP34" s="34">
        <f>BF34*VLOOKUP(BP$12,別紙!$B$4:$E$10,MATCH("設備利用率",別紙!$B$4:$E$4,0),0)/100*8760/10^3</f>
        <v>172542.13715999995</v>
      </c>
      <c r="BQ34" s="34">
        <f>BG34*VLOOKUP(BQ$12,別紙!$B$4:$E$10,MATCH("設備利用率",別紙!$B$4:$E$4,0),0)/100*8760/10^3</f>
        <v>0</v>
      </c>
      <c r="BR34" s="34">
        <f>BH34*VLOOKUP(BR$12,別紙!$B$4:$E$10,MATCH("設備利用率",別紙!$B$4:$E$4,0),0)/100*8760/10^3</f>
        <v>64880.063999999998</v>
      </c>
      <c r="BS34" s="34">
        <f>BI34*VLOOKUP(BS$12,別紙!$B$4:$E$10,MATCH("設備利用率",別紙!$B$4:$E$4,0),0)/100*8760/10^3</f>
        <v>0</v>
      </c>
      <c r="BT34" s="34">
        <f>BJ34*VLOOKUP(BT$12,別紙!$B$4:$E$10,MATCH("設備利用率",別紙!$B$4:$E$4,0),0)/100*8760/10^3</f>
        <v>227760</v>
      </c>
      <c r="BU34" s="34">
        <f t="shared" si="6"/>
        <v>484215.61951151985</v>
      </c>
      <c r="BV34" s="36"/>
      <c r="BW34" s="33" t="str">
        <f t="shared" si="7"/>
        <v>45206</v>
      </c>
      <c r="BX34" s="33" t="str">
        <f t="shared" si="8"/>
        <v>日向市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470414.98068464565</v>
      </c>
      <c r="BZ34" s="36"/>
      <c r="CA34" s="33" t="str">
        <f t="shared" si="9"/>
        <v>45206</v>
      </c>
      <c r="CB34" s="33" t="str">
        <f t="shared" si="10"/>
        <v>日向市</v>
      </c>
      <c r="CC34" s="223">
        <f t="shared" si="11"/>
        <v>4.0460910330318407E-2</v>
      </c>
      <c r="CD34" s="223">
        <f t="shared" si="16"/>
        <v>0.36678708001365257</v>
      </c>
      <c r="CE34" s="223">
        <f t="shared" si="17"/>
        <v>0</v>
      </c>
      <c r="CF34" s="223">
        <f t="shared" si="18"/>
        <v>0.1379209137973732</v>
      </c>
      <c r="CG34" s="223">
        <f t="shared" si="19"/>
        <v>0</v>
      </c>
      <c r="CH34" s="223">
        <f t="shared" si="20"/>
        <v>0.48416825431136634</v>
      </c>
      <c r="CI34" s="223">
        <f t="shared" si="12"/>
        <v>1.0293371584527105</v>
      </c>
      <c r="CK34" s="18" t="str">
        <f t="shared" si="13"/>
        <v>45206</v>
      </c>
      <c r="CL34" s="18" t="str">
        <f t="shared" si="14"/>
        <v>日向市</v>
      </c>
      <c r="CM34" s="18">
        <f>VLOOKUP($CK34&amp;"_"&amp;$AZ$7,データシート1!$A:$BT,MATCH("ca_太陽光発電（10kW未満）",データシート1!$A$1:$BT$1,0),0)</f>
        <v>3068</v>
      </c>
      <c r="CN34" s="18">
        <f>VLOOKUP($CK34&amp;"_"&amp;$AZ$5,データシート1!$A:$BT,MATCH("ab_家庭",データシート1!$A$1:$BT$1,0),0)</f>
        <v>29161</v>
      </c>
      <c r="CO34" s="223">
        <f t="shared" si="15"/>
        <v>0.10520901203662426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23216</v>
      </c>
      <c r="AY35" s="18" t="str">
        <f>IF(IFERROR(比較地域マスタ!$Z28,"")=0,"",IFERROR(比較地域マスタ!$Z28,""))</f>
        <v>常滑市</v>
      </c>
      <c r="BC35" s="844" t="str">
        <f t="shared" si="0"/>
        <v>23216</v>
      </c>
      <c r="BD35" s="1031" t="str">
        <f t="shared" si="2"/>
        <v>常滑市</v>
      </c>
      <c r="BE35" s="34">
        <f>VLOOKUP($BC35&amp;"_"&amp;$AZ$7,データシート1!$A:$BT,MATCH("cb_"&amp;BE$12,データシート1!$A$1:$BT$1,0),0)</f>
        <v>13579.099999999951</v>
      </c>
      <c r="BF35" s="34">
        <f>VLOOKUP($BC35&amp;"_"&amp;$AZ$7,データシート1!$A:$BT,MATCH("cb_"&amp;BF$12,データシート1!$A$1:$BT$1,0),0)</f>
        <v>56443.300000000061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70022.400000000009</v>
      </c>
      <c r="BL35" s="36"/>
      <c r="BM35" s="844" t="str">
        <f t="shared" si="4"/>
        <v>23216</v>
      </c>
      <c r="BN35" s="1031" t="str">
        <f t="shared" si="5"/>
        <v>常滑市</v>
      </c>
      <c r="BO35" s="34">
        <f>BE35*VLOOKUP(BO$12,別紙!$B$4:$E$10,MATCH("設備利用率",別紙!$B$4:$E$4,0),0)/100*8760/10^3</f>
        <v>16296.54949199994</v>
      </c>
      <c r="BP35" s="34">
        <f>BF35*VLOOKUP(BP$12,別紙!$B$4:$E$10,MATCH("設備利用率",別紙!$B$4:$E$4,0),0)/100*8760/10^3</f>
        <v>74660.939508000069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90957.489000000001</v>
      </c>
      <c r="BV35" s="36"/>
      <c r="BW35" s="33" t="str">
        <f t="shared" si="7"/>
        <v>23216</v>
      </c>
      <c r="BX35" s="33" t="str">
        <f t="shared" si="8"/>
        <v>常滑市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321098.71500819322</v>
      </c>
      <c r="BZ35" s="36"/>
      <c r="CA35" s="33" t="str">
        <f t="shared" si="9"/>
        <v>23216</v>
      </c>
      <c r="CB35" s="33" t="str">
        <f t="shared" si="10"/>
        <v>常滑市</v>
      </c>
      <c r="CC35" s="223">
        <f t="shared" si="11"/>
        <v>5.0752459384909444E-2</v>
      </c>
      <c r="CD35" s="223">
        <f t="shared" si="16"/>
        <v>0.23251709215371666</v>
      </c>
      <c r="CE35" s="223">
        <f t="shared" si="17"/>
        <v>0</v>
      </c>
      <c r="CF35" s="223">
        <f t="shared" si="18"/>
        <v>0</v>
      </c>
      <c r="CG35" s="223">
        <f t="shared" si="19"/>
        <v>0</v>
      </c>
      <c r="CH35" s="223">
        <f t="shared" si="20"/>
        <v>0</v>
      </c>
      <c r="CI35" s="223">
        <f t="shared" si="12"/>
        <v>0.2832695515386261</v>
      </c>
      <c r="CK35" s="18" t="str">
        <f t="shared" si="13"/>
        <v>23216</v>
      </c>
      <c r="CL35" s="18" t="str">
        <f t="shared" si="14"/>
        <v>常滑市</v>
      </c>
      <c r="CM35" s="18">
        <f>VLOOKUP($CK35&amp;"_"&amp;$AZ$7,データシート1!$A:$BT,MATCH("ca_太陽光発電（10kW未満）",データシート1!$A$1:$BT$1,0),0)</f>
        <v>2996</v>
      </c>
      <c r="CN35" s="18">
        <f>VLOOKUP($CK35&amp;"_"&amp;$AZ$5,データシート1!$A:$BT,MATCH("ab_家庭",データシート1!$A$1:$BT$1,0),0)</f>
        <v>25296</v>
      </c>
      <c r="CO35" s="223">
        <f t="shared" si="15"/>
        <v>0.11843769765970905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14208</v>
      </c>
      <c r="AY36" s="18" t="str">
        <f>IF(IFERROR(比較地域マスタ!$Z29,"")=0,"",IFERROR(比較地域マスタ!$Z29,""))</f>
        <v>逗子市</v>
      </c>
      <c r="BC36" s="844" t="str">
        <f t="shared" si="0"/>
        <v>14208</v>
      </c>
      <c r="BD36" s="1031" t="str">
        <f t="shared" si="2"/>
        <v>逗子市</v>
      </c>
      <c r="BE36" s="34">
        <f>VLOOKUP($BC36&amp;"_"&amp;$AZ$7,データシート1!$A:$BT,MATCH("cb_"&amp;BE$12,データシート1!$A$1:$BT$1,0),0)</f>
        <v>4687.2000000000062</v>
      </c>
      <c r="BF36" s="34">
        <f>VLOOKUP($BC36&amp;"_"&amp;$AZ$7,データシート1!$A:$BT,MATCH("cb_"&amp;BF$12,データシート1!$A$1:$BT$1,0),0)</f>
        <v>515.30000000000007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5202.5000000000064</v>
      </c>
      <c r="BL36" s="36"/>
      <c r="BM36" s="844" t="str">
        <f t="shared" si="4"/>
        <v>14208</v>
      </c>
      <c r="BN36" s="1031" t="str">
        <f t="shared" si="5"/>
        <v>逗子市</v>
      </c>
      <c r="BO36" s="34">
        <f>BE36*VLOOKUP(BO$12,別紙!$B$4:$E$10,MATCH("設備利用率",別紙!$B$4:$E$4,0),0)/100*8760/10^3</f>
        <v>5625.2024640000072</v>
      </c>
      <c r="BP36" s="34">
        <f>BF36*VLOOKUP(BP$12,別紙!$B$4:$E$10,MATCH("設備利用率",別紙!$B$4:$E$4,0),0)/100*8760/10^3</f>
        <v>681.61822800000016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6306.8206920000075</v>
      </c>
      <c r="BV36" s="36"/>
      <c r="BW36" s="33" t="str">
        <f t="shared" si="7"/>
        <v>14208</v>
      </c>
      <c r="BX36" s="33" t="str">
        <f t="shared" si="8"/>
        <v>逗子市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206078.92434782069</v>
      </c>
      <c r="BZ36" s="36"/>
      <c r="CA36" s="33" t="str">
        <f t="shared" si="9"/>
        <v>14208</v>
      </c>
      <c r="CB36" s="33" t="str">
        <f t="shared" si="10"/>
        <v>逗子市</v>
      </c>
      <c r="CC36" s="223">
        <f t="shared" si="11"/>
        <v>2.7296350084328722E-2</v>
      </c>
      <c r="CD36" s="223">
        <f t="shared" si="16"/>
        <v>3.3075591313236992E-3</v>
      </c>
      <c r="CE36" s="223">
        <f t="shared" si="17"/>
        <v>0</v>
      </c>
      <c r="CF36" s="223">
        <f t="shared" si="18"/>
        <v>0</v>
      </c>
      <c r="CG36" s="223">
        <f t="shared" si="19"/>
        <v>0</v>
      </c>
      <c r="CH36" s="223">
        <f t="shared" si="20"/>
        <v>0</v>
      </c>
      <c r="CI36" s="223">
        <f t="shared" si="12"/>
        <v>3.0603909215652418E-2</v>
      </c>
      <c r="CK36" s="18" t="str">
        <f t="shared" si="13"/>
        <v>14208</v>
      </c>
      <c r="CL36" s="18" t="str">
        <f t="shared" si="14"/>
        <v>逗子市</v>
      </c>
      <c r="CM36" s="18">
        <f>VLOOKUP($CK36&amp;"_"&amp;$AZ$7,データシート1!$A:$BT,MATCH("ca_太陽光発電（10kW未満）",データシート1!$A$1:$BT$1,0),0)</f>
        <v>1147</v>
      </c>
      <c r="CN36" s="18">
        <f>VLOOKUP($CK36&amp;"_"&amp;$AZ$5,データシート1!$A:$BT,MATCH("ab_家庭",データシート1!$A$1:$BT$1,0),0)</f>
        <v>27887</v>
      </c>
      <c r="CO36" s="223">
        <f t="shared" si="15"/>
        <v>4.1130275755728474E-2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02206</v>
      </c>
      <c r="AY37" s="18" t="str">
        <f>IF(IFERROR(比較地域マスタ!$Z30,"")=0,"",IFERROR(比較地域マスタ!$Z30,""))</f>
        <v>十和田市</v>
      </c>
      <c r="BC37" s="844" t="str">
        <f t="shared" si="0"/>
        <v>02206</v>
      </c>
      <c r="BD37" s="1031" t="str">
        <f t="shared" si="2"/>
        <v>十和田市</v>
      </c>
      <c r="BE37" s="34">
        <f>VLOOKUP($BC37&amp;"_"&amp;$AZ$7,データシート1!$A:$BT,MATCH("cb_"&amp;BE$12,データシート1!$A$1:$BT$1,0),0)</f>
        <v>5610.0999999999985</v>
      </c>
      <c r="BF37" s="34">
        <f>VLOOKUP($BC37&amp;"_"&amp;$AZ$7,データシート1!$A:$BT,MATCH("cb_"&amp;BF$12,データシート1!$A$1:$BT$1,0),0)</f>
        <v>54795.89999999998</v>
      </c>
      <c r="BG37" s="34">
        <f>VLOOKUP($BC37&amp;"_"&amp;$AZ$7,データシート1!$A:$BT,MATCH("cb_"&amp;BG$12,データシート1!$A$1:$BT$1,0),0)</f>
        <v>19.5</v>
      </c>
      <c r="BH37" s="34">
        <f>VLOOKUP($BC37&amp;"_"&amp;$AZ$7,データシート1!$A:$BT,MATCH("cb_"&amp;BH$12,データシート1!$A$1:$BT$1,0),0)</f>
        <v>376</v>
      </c>
      <c r="BI37" s="34">
        <f>VLOOKUP($BC37&amp;"_"&amp;$AZ$7,データシート1!$A:$BT,MATCH("cb_"&amp;BI$12,データシート1!$A$1:$BT$1,0),0)</f>
        <v>0</v>
      </c>
      <c r="BJ37" s="34">
        <f>VLOOKUP($BC37&amp;"_"&amp;$AZ$7,データシート1!$A:$BT,MATCH("cb_"&amp;BJ$12,データシート1!$A$1:$BT$1,0),0)</f>
        <v>600</v>
      </c>
      <c r="BK37" s="34">
        <f t="shared" si="3"/>
        <v>61401.499999999978</v>
      </c>
      <c r="BL37" s="36"/>
      <c r="BM37" s="844" t="str">
        <f t="shared" si="4"/>
        <v>02206</v>
      </c>
      <c r="BN37" s="1031" t="str">
        <f t="shared" si="5"/>
        <v>十和田市</v>
      </c>
      <c r="BO37" s="34">
        <f>BE37*VLOOKUP(BO$12,別紙!$B$4:$E$10,MATCH("設備利用率",別紙!$B$4:$E$4,0),0)/100*8760/10^3</f>
        <v>6732.7932119999987</v>
      </c>
      <c r="BP37" s="34">
        <f>BF37*VLOOKUP(BP$12,別紙!$B$4:$E$10,MATCH("設備利用率",別紙!$B$4:$E$4,0),0)/100*8760/10^3</f>
        <v>72481.824683999963</v>
      </c>
      <c r="BQ37" s="34">
        <f>BG37*VLOOKUP(BQ$12,別紙!$B$4:$E$10,MATCH("設備利用率",別紙!$B$4:$E$4,0),0)/100*8760/10^3</f>
        <v>42.36336</v>
      </c>
      <c r="BR37" s="34">
        <f>BH37*VLOOKUP(BR$12,別紙!$B$4:$E$10,MATCH("設備利用率",別紙!$B$4:$E$4,0),0)/100*8760/10^3</f>
        <v>1976.2560000000001</v>
      </c>
      <c r="BS37" s="34">
        <f>BI37*VLOOKUP(BS$12,別紙!$B$4:$E$10,MATCH("設備利用率",別紙!$B$4:$E$4,0),0)/100*8760/10^3</f>
        <v>0</v>
      </c>
      <c r="BT37" s="34">
        <f>BJ37*VLOOKUP(BT$12,別紙!$B$4:$E$10,MATCH("設備利用率",別紙!$B$4:$E$4,0),0)/100*8760/10^3</f>
        <v>4204.8</v>
      </c>
      <c r="BU37" s="34">
        <f t="shared" si="6"/>
        <v>85438.037255999967</v>
      </c>
      <c r="BV37" s="36"/>
      <c r="BW37" s="33" t="str">
        <f t="shared" si="7"/>
        <v>02206</v>
      </c>
      <c r="BX37" s="33" t="str">
        <f t="shared" si="8"/>
        <v>十和田市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377312.07212997205</v>
      </c>
      <c r="BZ37" s="36"/>
      <c r="CA37" s="33" t="str">
        <f t="shared" si="9"/>
        <v>02206</v>
      </c>
      <c r="CB37" s="33" t="str">
        <f t="shared" si="10"/>
        <v>十和田市</v>
      </c>
      <c r="CC37" s="223">
        <f t="shared" si="11"/>
        <v>1.7844096993749951E-2</v>
      </c>
      <c r="CD37" s="223">
        <f t="shared" si="16"/>
        <v>0.19210046547101273</v>
      </c>
      <c r="CE37" s="223">
        <f t="shared" si="17"/>
        <v>1.1227671503022349E-4</v>
      </c>
      <c r="CF37" s="223">
        <f t="shared" si="18"/>
        <v>5.2377226862734532E-3</v>
      </c>
      <c r="CG37" s="223">
        <f t="shared" si="19"/>
        <v>0</v>
      </c>
      <c r="CH37" s="223">
        <f t="shared" si="20"/>
        <v>1.114409082185841E-2</v>
      </c>
      <c r="CI37" s="223">
        <f t="shared" si="12"/>
        <v>0.22643865268792479</v>
      </c>
      <c r="CK37" s="18" t="str">
        <f t="shared" si="13"/>
        <v>02206</v>
      </c>
      <c r="CL37" s="18" t="str">
        <f t="shared" si="14"/>
        <v>十和田市</v>
      </c>
      <c r="CM37" s="18">
        <f>VLOOKUP($CK37&amp;"_"&amp;$AZ$7,データシート1!$A:$BT,MATCH("ca_太陽光発電（10kW未満）",データシート1!$A$1:$BT$1,0),0)</f>
        <v>1048</v>
      </c>
      <c r="CN37" s="18">
        <f>VLOOKUP($CK37&amp;"_"&amp;$AZ$5,データシート1!$A:$BT,MATCH("ab_家庭",データシート1!$A$1:$BT$1,0),0)</f>
        <v>28054</v>
      </c>
      <c r="CO37" s="223">
        <f t="shared" si="15"/>
        <v>3.7356526698510015E-2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11207</v>
      </c>
      <c r="AY38" s="18" t="str">
        <f>IF(IFERROR(比較地域マスタ!$Z31,"")=0,"",IFERROR(比較地域マスタ!$Z31,""))</f>
        <v>秩父市</v>
      </c>
      <c r="BC38" s="844" t="str">
        <f t="shared" si="0"/>
        <v>11207</v>
      </c>
      <c r="BD38" s="1031" t="str">
        <f t="shared" si="2"/>
        <v>秩父市</v>
      </c>
      <c r="BE38" s="34">
        <f>VLOOKUP($BC38&amp;"_"&amp;$AZ$7,データシート1!$A:$BT,MATCH("cb_"&amp;BE$12,データシート1!$A$1:$BT$1,0),0)</f>
        <v>12570.699999999957</v>
      </c>
      <c r="BF38" s="34">
        <f>VLOOKUP($BC38&amp;"_"&amp;$AZ$7,データシート1!$A:$BT,MATCH("cb_"&amp;BF$12,データシート1!$A$1:$BT$1,0),0)</f>
        <v>45140.2</v>
      </c>
      <c r="BG38" s="34">
        <f>VLOOKUP($BC38&amp;"_"&amp;$AZ$7,データシート1!$A:$BT,MATCH("cb_"&amp;BG$12,データシート1!$A$1:$BT$1,0),0)</f>
        <v>0</v>
      </c>
      <c r="BH38" s="34">
        <f>VLOOKUP($BC38&amp;"_"&amp;$AZ$7,データシート1!$A:$BT,MATCH("cb_"&amp;BH$12,データシート1!$A$1:$BT$1,0),0)</f>
        <v>28250.7</v>
      </c>
      <c r="BI38" s="34">
        <f>VLOOKUP($BC38&amp;"_"&amp;$AZ$7,データシート1!$A:$BT,MATCH("cb_"&amp;BI$12,データシート1!$A$1:$BT$1,0),0)</f>
        <v>0</v>
      </c>
      <c r="BJ38" s="34">
        <f>VLOOKUP($BC38&amp;"_"&amp;$AZ$7,データシート1!$A:$BT,MATCH("cb_"&amp;BJ$12,データシート1!$A$1:$BT$1,0),0)</f>
        <v>1255.03</v>
      </c>
      <c r="BK38" s="34">
        <f t="shared" si="3"/>
        <v>87216.629999999946</v>
      </c>
      <c r="BL38" s="36"/>
      <c r="BM38" s="844" t="str">
        <f t="shared" si="4"/>
        <v>11207</v>
      </c>
      <c r="BN38" s="1031" t="str">
        <f t="shared" si="5"/>
        <v>秩父市</v>
      </c>
      <c r="BO38" s="34">
        <f>BE38*VLOOKUP(BO$12,別紙!$B$4:$E$10,MATCH("設備利用率",別紙!$B$4:$E$4,0),0)/100*8760/10^3</f>
        <v>15086.348483999947</v>
      </c>
      <c r="BP38" s="34">
        <f>BF38*VLOOKUP(BP$12,別紙!$B$4:$E$10,MATCH("設備利用率",別紙!$B$4:$E$4,0),0)/100*8760/10^3</f>
        <v>59709.650951999982</v>
      </c>
      <c r="BQ38" s="34">
        <f>BG38*VLOOKUP(BQ$12,別紙!$B$4:$E$10,MATCH("設備利用率",別紙!$B$4:$E$4,0),0)/100*8760/10^3</f>
        <v>0</v>
      </c>
      <c r="BR38" s="34">
        <f>BH38*VLOOKUP(BR$12,別紙!$B$4:$E$10,MATCH("設備利用率",別紙!$B$4:$E$4,0),0)/100*8760/10^3</f>
        <v>148485.67919999998</v>
      </c>
      <c r="BS38" s="34">
        <f>BI38*VLOOKUP(BS$12,別紙!$B$4:$E$10,MATCH("設備利用率",別紙!$B$4:$E$4,0),0)/100*8760/10^3</f>
        <v>0</v>
      </c>
      <c r="BT38" s="34">
        <f>BJ38*VLOOKUP(BT$12,別紙!$B$4:$E$10,MATCH("設備利用率",別紙!$B$4:$E$4,0),0)/100*8760/10^3</f>
        <v>8795.2502399999976</v>
      </c>
      <c r="BU38" s="34">
        <f t="shared" si="6"/>
        <v>232076.9288759999</v>
      </c>
      <c r="BV38" s="36"/>
      <c r="BW38" s="33" t="str">
        <f t="shared" si="7"/>
        <v>11207</v>
      </c>
      <c r="BX38" s="33" t="str">
        <f t="shared" si="8"/>
        <v>秩父市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314471.37148193829</v>
      </c>
      <c r="BZ38" s="36"/>
      <c r="CA38" s="33" t="str">
        <f t="shared" si="9"/>
        <v>11207</v>
      </c>
      <c r="CB38" s="33" t="str">
        <f t="shared" si="10"/>
        <v>秩父市</v>
      </c>
      <c r="CC38" s="223">
        <f t="shared" si="11"/>
        <v>4.7973678535206295E-2</v>
      </c>
      <c r="CD38" s="223">
        <f t="shared" si="16"/>
        <v>0.1898730897843571</v>
      </c>
      <c r="CE38" s="223">
        <f t="shared" si="17"/>
        <v>0</v>
      </c>
      <c r="CF38" s="223">
        <f t="shared" si="18"/>
        <v>0.47217550678863079</v>
      </c>
      <c r="CG38" s="223">
        <f t="shared" si="19"/>
        <v>0</v>
      </c>
      <c r="CH38" s="223">
        <f t="shared" si="20"/>
        <v>2.7968365446280868E-2</v>
      </c>
      <c r="CI38" s="223">
        <f t="shared" si="12"/>
        <v>0.73799064055447505</v>
      </c>
      <c r="CK38" s="18" t="str">
        <f t="shared" si="13"/>
        <v>11207</v>
      </c>
      <c r="CL38" s="18" t="str">
        <f t="shared" si="14"/>
        <v>秩父市</v>
      </c>
      <c r="CM38" s="18">
        <f>VLOOKUP($CK38&amp;"_"&amp;$AZ$7,データシート1!$A:$BT,MATCH("ca_太陽光発電（10kW未満）",データシート1!$A$1:$BT$1,0),0)</f>
        <v>2603</v>
      </c>
      <c r="CN38" s="18">
        <f>VLOOKUP($CK38&amp;"_"&amp;$AZ$5,データシート1!$A:$BT,MATCH("ab_家庭",データシート1!$A$1:$BT$1,0),0)</f>
        <v>26297</v>
      </c>
      <c r="CO38" s="223">
        <f t="shared" si="15"/>
        <v>9.8984675057991411E-2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22221</v>
      </c>
      <c r="AY39" s="18" t="str">
        <f>IF(IFERROR(比較地域マスタ!$Z32,"")=0,"",IFERROR(比較地域マスタ!$Z32,""))</f>
        <v>湖西市</v>
      </c>
      <c r="BC39" s="844" t="str">
        <f t="shared" si="0"/>
        <v>22221</v>
      </c>
      <c r="BD39" s="1031" t="str">
        <f t="shared" si="2"/>
        <v>湖西市</v>
      </c>
      <c r="BE39" s="34">
        <f>VLOOKUP($BC39&amp;"_"&amp;$AZ$7,データシート1!$A:$BT,MATCH("cb_"&amp;BE$12,データシート1!$A$1:$BT$1,0),0)</f>
        <v>13202.099999999959</v>
      </c>
      <c r="BF39" s="34">
        <f>VLOOKUP($BC39&amp;"_"&amp;$AZ$7,データシート1!$A:$BT,MATCH("cb_"&amp;BF$12,データシート1!$A$1:$BT$1,0),0)</f>
        <v>89036.300000000017</v>
      </c>
      <c r="BG39" s="34">
        <f>VLOOKUP($BC39&amp;"_"&amp;$AZ$7,データシート1!$A:$BT,MATCH("cb_"&amp;BG$12,データシート1!$A$1:$BT$1,0),0)</f>
        <v>1117.8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103356.19999999998</v>
      </c>
      <c r="BL39" s="36"/>
      <c r="BM39" s="844" t="str">
        <f t="shared" si="4"/>
        <v>22221</v>
      </c>
      <c r="BN39" s="1031" t="str">
        <f t="shared" si="5"/>
        <v>湖西市</v>
      </c>
      <c r="BO39" s="34">
        <f>BE39*VLOOKUP(BO$12,別紙!$B$4:$E$10,MATCH("設備利用率",別紙!$B$4:$E$4,0),0)/100*8760/10^3</f>
        <v>15844.10425199995</v>
      </c>
      <c r="BP39" s="34">
        <f>BF39*VLOOKUP(BP$12,別紙!$B$4:$E$10,MATCH("設備利用率",別紙!$B$4:$E$4,0),0)/100*8760/10^3</f>
        <v>117773.65618800001</v>
      </c>
      <c r="BQ39" s="34">
        <f>BG39*VLOOKUP(BQ$12,別紙!$B$4:$E$10,MATCH("設備利用率",別紙!$B$4:$E$4,0),0)/100*8760/10^3</f>
        <v>2428.3981440000002</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136046.15858399996</v>
      </c>
      <c r="BV39" s="36"/>
      <c r="BW39" s="33" t="str">
        <f t="shared" si="7"/>
        <v>22221</v>
      </c>
      <c r="BX39" s="33" t="str">
        <f t="shared" si="8"/>
        <v>湖西市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1033219.3991040223</v>
      </c>
      <c r="BZ39" s="36"/>
      <c r="CA39" s="33" t="str">
        <f t="shared" si="9"/>
        <v>22221</v>
      </c>
      <c r="CB39" s="33" t="str">
        <f t="shared" si="10"/>
        <v>湖西市</v>
      </c>
      <c r="CC39" s="223">
        <f t="shared" si="11"/>
        <v>1.5334694901914825E-2</v>
      </c>
      <c r="CD39" s="223">
        <f t="shared" si="16"/>
        <v>0.11398707408139054</v>
      </c>
      <c r="CE39" s="223">
        <f t="shared" si="17"/>
        <v>2.350321863977618E-3</v>
      </c>
      <c r="CF39" s="223">
        <f t="shared" si="18"/>
        <v>0</v>
      </c>
      <c r="CG39" s="223">
        <f t="shared" si="19"/>
        <v>0</v>
      </c>
      <c r="CH39" s="223">
        <f t="shared" si="20"/>
        <v>0</v>
      </c>
      <c r="CI39" s="223">
        <f t="shared" si="12"/>
        <v>0.13167209084728299</v>
      </c>
      <c r="CK39" s="18" t="str">
        <f t="shared" si="13"/>
        <v>22221</v>
      </c>
      <c r="CL39" s="18" t="str">
        <f t="shared" si="14"/>
        <v>湖西市</v>
      </c>
      <c r="CM39" s="18">
        <f>VLOOKUP($CK39&amp;"_"&amp;$AZ$7,データシート1!$A:$BT,MATCH("ca_太陽光発電（10kW未満）",データシート1!$A$1:$BT$1,0),0)</f>
        <v>2906</v>
      </c>
      <c r="CN39" s="18">
        <f>VLOOKUP($CK39&amp;"_"&amp;$AZ$5,データシート1!$A:$BT,MATCH("ab_家庭",データシート1!$A$1:$BT$1,0),0)</f>
        <v>24847</v>
      </c>
      <c r="CO39" s="223">
        <f t="shared" si="15"/>
        <v>0.11695576930816598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27231</v>
      </c>
      <c r="AY40" s="18" t="str">
        <f>IF(IFERROR(比較地域マスタ!$Z33,"")=0,"",IFERROR(比較地域マスタ!$Z33,""))</f>
        <v>大阪狭山市</v>
      </c>
      <c r="BC40" s="844" t="str">
        <f t="shared" si="0"/>
        <v>27231</v>
      </c>
      <c r="BD40" s="1031" t="str">
        <f t="shared" si="2"/>
        <v>大阪狭山市</v>
      </c>
      <c r="BE40" s="34">
        <f>VLOOKUP($BC40&amp;"_"&amp;$AZ$7,データシート1!$A:$BT,MATCH("cb_"&amp;BE$12,データシート1!$A$1:$BT$1,0),0)</f>
        <v>8298.3999999999796</v>
      </c>
      <c r="BF40" s="34">
        <f>VLOOKUP($BC40&amp;"_"&amp;$AZ$7,データシート1!$A:$BT,MATCH("cb_"&amp;BF$12,データシート1!$A$1:$BT$1,0),0)</f>
        <v>7160.6999999999935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15459.099999999973</v>
      </c>
      <c r="BL40" s="36"/>
      <c r="BM40" s="844" t="str">
        <f t="shared" si="4"/>
        <v>27231</v>
      </c>
      <c r="BN40" s="1031" t="str">
        <f t="shared" si="5"/>
        <v>大阪狭山市</v>
      </c>
      <c r="BO40" s="34">
        <f>BE40*VLOOKUP(BO$12,別紙!$B$4:$E$10,MATCH("設備利用率",別紙!$B$4:$E$4,0),0)/100*8760/10^3</f>
        <v>9959.075807999976</v>
      </c>
      <c r="BP40" s="34">
        <f>BF40*VLOOKUP(BP$12,別紙!$B$4:$E$10,MATCH("設備利用率",別紙!$B$4:$E$4,0),0)/100*8760/10^3</f>
        <v>9471.8875319999916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19430.963339999966</v>
      </c>
      <c r="BV40" s="36"/>
      <c r="BW40" s="33" t="str">
        <f t="shared" si="7"/>
        <v>27231</v>
      </c>
      <c r="BX40" s="33" t="str">
        <f t="shared" si="8"/>
        <v>大阪狭山市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278501.09188547003</v>
      </c>
      <c r="BZ40" s="36"/>
      <c r="CA40" s="33" t="str">
        <f t="shared" si="9"/>
        <v>27231</v>
      </c>
      <c r="CB40" s="33" t="str">
        <f t="shared" si="10"/>
        <v>大阪狭山市</v>
      </c>
      <c r="CC40" s="223">
        <f t="shared" si="11"/>
        <v>3.5759557496081618E-2</v>
      </c>
      <c r="CD40" s="223">
        <f t="shared" si="16"/>
        <v>3.4010234817661619E-2</v>
      </c>
      <c r="CE40" s="223">
        <f t="shared" si="17"/>
        <v>0</v>
      </c>
      <c r="CF40" s="223">
        <f t="shared" si="18"/>
        <v>0</v>
      </c>
      <c r="CG40" s="223">
        <f t="shared" si="19"/>
        <v>0</v>
      </c>
      <c r="CH40" s="223">
        <f t="shared" si="20"/>
        <v>0</v>
      </c>
      <c r="CI40" s="223">
        <f t="shared" si="12"/>
        <v>6.9769792313743237E-2</v>
      </c>
      <c r="CK40" s="18" t="str">
        <f t="shared" si="13"/>
        <v>27231</v>
      </c>
      <c r="CL40" s="18" t="str">
        <f t="shared" si="14"/>
        <v>大阪狭山市</v>
      </c>
      <c r="CM40" s="18">
        <f>VLOOKUP($CK40&amp;"_"&amp;$AZ$7,データシート1!$A:$BT,MATCH("ca_太陽光発電（10kW未満）",データシート1!$A$1:$BT$1,0),0)</f>
        <v>1886</v>
      </c>
      <c r="CN40" s="18">
        <f>VLOOKUP($CK40&amp;"_"&amp;$AZ$5,データシート1!$A:$BT,MATCH("ab_家庭",データシート1!$A$1:$BT$1,0),0)</f>
        <v>26306</v>
      </c>
      <c r="CO40" s="223">
        <f t="shared" si="15"/>
        <v>7.1694670417395273E-2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07205</v>
      </c>
      <c r="AY41" s="18" t="str">
        <f>IF(IFERROR(比較地域マスタ!$Z34,"")=0,"",IFERROR(比較地域マスタ!$Z34,""))</f>
        <v>白河市</v>
      </c>
      <c r="BC41" s="844" t="str">
        <f t="shared" si="0"/>
        <v>07205</v>
      </c>
      <c r="BD41" s="1031" t="str">
        <f t="shared" si="2"/>
        <v>白河市</v>
      </c>
      <c r="BE41" s="34">
        <f>VLOOKUP($BC41&amp;"_"&amp;$AZ$7,データシート1!$A:$BT,MATCH("cb_"&amp;BE$12,データシート1!$A$1:$BT$1,0),0)</f>
        <v>9700.8999999999669</v>
      </c>
      <c r="BF41" s="34">
        <f>VLOOKUP($BC41&amp;"_"&amp;$AZ$7,データシート1!$A:$BT,MATCH("cb_"&amp;BF$12,データシート1!$A$1:$BT$1,0),0)</f>
        <v>254181.40000000014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12100</v>
      </c>
      <c r="BK41" s="34">
        <f t="shared" si="3"/>
        <v>275982.3000000001</v>
      </c>
      <c r="BL41" s="36"/>
      <c r="BM41" s="844" t="str">
        <f t="shared" si="4"/>
        <v>07205</v>
      </c>
      <c r="BN41" s="1031" t="str">
        <f t="shared" si="5"/>
        <v>白河市</v>
      </c>
      <c r="BO41" s="34">
        <f>BE41*VLOOKUP(BO$12,別紙!$B$4:$E$10,MATCH("設備利用率",別紙!$B$4:$E$4,0),0)/100*8760/10^3</f>
        <v>11642.244107999961</v>
      </c>
      <c r="BP41" s="34">
        <f>BF41*VLOOKUP(BP$12,別紙!$B$4:$E$10,MATCH("設備利用率",別紙!$B$4:$E$4,0),0)/100*8760/10^3</f>
        <v>336220.98866400024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84796.800000000003</v>
      </c>
      <c r="BU41" s="34">
        <f t="shared" si="6"/>
        <v>432660.03277200018</v>
      </c>
      <c r="BV41" s="36"/>
      <c r="BW41" s="33" t="str">
        <f t="shared" si="7"/>
        <v>07205</v>
      </c>
      <c r="BX41" s="33" t="str">
        <f t="shared" si="8"/>
        <v>白河市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501622.53876126156</v>
      </c>
      <c r="BZ41" s="36"/>
      <c r="CA41" s="33" t="str">
        <f t="shared" si="9"/>
        <v>07205</v>
      </c>
      <c r="CB41" s="33" t="str">
        <f t="shared" si="10"/>
        <v>白河市</v>
      </c>
      <c r="CC41" s="223">
        <f t="shared" si="11"/>
        <v>2.320917265151214E-2</v>
      </c>
      <c r="CD41" s="223">
        <f t="shared" si="16"/>
        <v>0.67026690924671295</v>
      </c>
      <c r="CE41" s="223">
        <f t="shared" si="17"/>
        <v>0</v>
      </c>
      <c r="CF41" s="223">
        <f t="shared" si="18"/>
        <v>0</v>
      </c>
      <c r="CG41" s="223">
        <f t="shared" si="19"/>
        <v>0</v>
      </c>
      <c r="CH41" s="223">
        <f t="shared" si="20"/>
        <v>0.16904503575418001</v>
      </c>
      <c r="CI41" s="223">
        <f t="shared" si="12"/>
        <v>0.86252111765240502</v>
      </c>
      <c r="CK41" s="18" t="str">
        <f t="shared" si="13"/>
        <v>07205</v>
      </c>
      <c r="CL41" s="18" t="str">
        <f t="shared" si="14"/>
        <v>白河市</v>
      </c>
      <c r="CM41" s="18">
        <f>VLOOKUP($CK41&amp;"_"&amp;$AZ$7,データシート1!$A:$BT,MATCH("ca_太陽光発電（10kW未満）",データシート1!$A$1:$BT$1,0),0)</f>
        <v>2034</v>
      </c>
      <c r="CN41" s="18">
        <f>VLOOKUP($CK41&amp;"_"&amp;$AZ$5,データシート1!$A:$BT,MATCH("ab_家庭",データシート1!$A$1:$BT$1,0),0)</f>
        <v>25138</v>
      </c>
      <c r="CO41" s="223">
        <f t="shared" si="15"/>
        <v>8.0913358262391599E-2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28208</v>
      </c>
      <c r="AY72" s="18" t="str">
        <f>IF(IFERROR(比較地域マスタ!$AE7,"")=0,"",IFERROR(比較地域マスタ!$AE7,""))</f>
        <v>相生市</v>
      </c>
      <c r="AZ72" s="16"/>
      <c r="BA72" s="22">
        <v>1</v>
      </c>
      <c r="BB72" s="22">
        <v>1</v>
      </c>
      <c r="BC72" s="18" t="str">
        <f>AX72</f>
        <v>28208</v>
      </c>
      <c r="BD72" s="18" t="str">
        <f>AY72</f>
        <v>相生市</v>
      </c>
      <c r="BE72" s="33">
        <f>VLOOKUP(BC72&amp;"_"&amp;$AZ$9,データシート3!A:AB,MATCH("ea_"&amp;"太陽光（建物系）"&amp;"_年間発電",データシート3!$A$1:$AB$1,0),0)/10^3+VLOOKUP(BC72&amp;"_"&amp;$AZ$9,データシート3!A:AB,MATCH("ea_"&amp;"太陽光（土地系）"&amp;"_年間発電",データシート3!$A$1:$AB$1,0),0)/10^3</f>
        <v>310862.46399999998</v>
      </c>
      <c r="BF72" s="33">
        <f>VLOOKUP(BC72&amp;"_"&amp;$AZ$9,データシート3!A:AB,MATCH("ea_"&amp;"風力（陸上）"&amp;"_年間発電",データシート3!$A$1:$AB$1,0),0)/10^3</f>
        <v>121103.829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431966.29299999995</v>
      </c>
      <c r="BJ72" s="33">
        <f>(VLOOKUP($BC72&amp;"_"&amp;$AZ$8,データシート3!$A:$AN,MATCH("da_合計",データシート3!$A$1:$AN$1,0),0))/10^3</f>
        <v>235875.98395284271</v>
      </c>
      <c r="BK72" s="33">
        <f t="shared" ref="BK72:BK103" si="21">BI72-BJ72</f>
        <v>196090.30904715724</v>
      </c>
      <c r="BL72" s="33">
        <f t="shared" ref="BL72:BL103" si="22">IF(BK72&gt;0,0,BK72)</f>
        <v>0</v>
      </c>
      <c r="BM72" s="33">
        <f t="shared" ref="BM72:BM103" si="23">IF(BK72&gt;0,BK72,0)</f>
        <v>196090.30904715724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28203</v>
      </c>
      <c r="AY73" s="18" t="str">
        <f>IF(IFERROR(比較地域マスタ!$AE8,"")=0,"",IFERROR(比較地域マスタ!$AE8,""))</f>
        <v>明石市</v>
      </c>
      <c r="AZ73" s="16"/>
      <c r="BA73" s="22">
        <v>2</v>
      </c>
      <c r="BB73" s="22">
        <v>1</v>
      </c>
      <c r="BC73" s="18" t="str">
        <f t="shared" ref="BC73:BC136" si="24">AX73</f>
        <v>28203</v>
      </c>
      <c r="BD73" s="18" t="str">
        <f t="shared" ref="BD73:BD136" si="25">AY73</f>
        <v>明石市</v>
      </c>
      <c r="BE73" s="33">
        <f>VLOOKUP(BC73&amp;"_"&amp;$AZ$9,データシート3!A:AB,MATCH("ea_"&amp;"太陽光（建物系）"&amp;"_年間発電",データシート3!$A$1:$AB$1,0),0)/10^3+VLOOKUP(BC73&amp;"_"&amp;$AZ$9,データシート3!A:AB,MATCH("ea_"&amp;"太陽光（土地系）"&amp;"_年間発電",データシート3!$A$1:$AB$1,0),0)/10^3</f>
        <v>1087639.173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1087639.173</v>
      </c>
      <c r="BJ73" s="33">
        <f>(VLOOKUP($BC73&amp;"_"&amp;$AZ$8,データシート3!$A:$AN,MATCH("da_合計",データシート3!$A$1:$AN$1,0),0))/10^3</f>
        <v>2034446.6031167973</v>
      </c>
      <c r="BK73" s="33">
        <f t="shared" si="21"/>
        <v>-946807.43011679733</v>
      </c>
      <c r="BL73" s="33">
        <f t="shared" si="22"/>
        <v>-946807.43011679733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28212</v>
      </c>
      <c r="AY74" s="18" t="str">
        <f>IF(IFERROR(比較地域マスタ!$AE9,"")=0,"",IFERROR(比較地域マスタ!$AE9,""))</f>
        <v>赤穂市</v>
      </c>
      <c r="AZ74" s="16"/>
      <c r="BA74" s="22">
        <v>3</v>
      </c>
      <c r="BB74" s="22">
        <v>1</v>
      </c>
      <c r="BC74" s="18" t="str">
        <f t="shared" si="24"/>
        <v>28212</v>
      </c>
      <c r="BD74" s="18" t="str">
        <f t="shared" si="25"/>
        <v>赤穂市</v>
      </c>
      <c r="BE74" s="33">
        <f>VLOOKUP(BC74&amp;"_"&amp;$AZ$9,データシート3!A:AB,MATCH("ea_"&amp;"太陽光（建物系）"&amp;"_年間発電",データシート3!$A$1:$AB$1,0),0)/10^3+VLOOKUP(BC74&amp;"_"&amp;$AZ$9,データシート3!A:AB,MATCH("ea_"&amp;"太陽光（土地系）"&amp;"_年間発電",データシート3!$A$1:$AB$1,0),0)/10^3</f>
        <v>575499.99300000002</v>
      </c>
      <c r="BF74" s="33">
        <f>VLOOKUP(BC74&amp;"_"&amp;$AZ$9,データシート3!A:AB,MATCH("ea_"&amp;"風力（陸上）"&amp;"_年間発電",データシート3!$A$1:$AB$1,0),0)/10^3</f>
        <v>203187.924</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778687.91700000002</v>
      </c>
      <c r="BJ74" s="33">
        <f>(VLOOKUP($BC74&amp;"_"&amp;$AZ$8,データシート3!$A:$AN,MATCH("da_合計",データシート3!$A$1:$AN$1,0),0))/10^3</f>
        <v>385937.10311158496</v>
      </c>
      <c r="BK74" s="33">
        <f t="shared" si="21"/>
        <v>392750.81388841505</v>
      </c>
      <c r="BL74" s="33">
        <f t="shared" si="22"/>
        <v>0</v>
      </c>
      <c r="BM74" s="33">
        <f t="shared" si="23"/>
        <v>392750.81388841505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28225</v>
      </c>
      <c r="AY75" s="18" t="str">
        <f>IF(IFERROR(比較地域マスタ!$AE10,"")=0,"",IFERROR(比較地域マスタ!$AE10,""))</f>
        <v>朝来市</v>
      </c>
      <c r="AZ75" s="16"/>
      <c r="BA75" s="22">
        <v>4</v>
      </c>
      <c r="BB75" s="22">
        <v>1</v>
      </c>
      <c r="BC75" s="18" t="str">
        <f t="shared" si="24"/>
        <v>28225</v>
      </c>
      <c r="BD75" s="18" t="str">
        <f t="shared" si="25"/>
        <v>朝来市</v>
      </c>
      <c r="BE75" s="33">
        <f>VLOOKUP(BC75&amp;"_"&amp;$AZ$9,データシート3!A:AB,MATCH("ea_"&amp;"太陽光（建物系）"&amp;"_年間発電",データシート3!$A$1:$AB$1,0),0)/10^3+VLOOKUP(BC75&amp;"_"&amp;$AZ$9,データシート3!A:AB,MATCH("ea_"&amp;"太陽光（土地系）"&amp;"_年間発電",データシート3!$A$1:$AB$1,0),0)/10^3</f>
        <v>483199.37500000012</v>
      </c>
      <c r="BF75" s="33">
        <f>VLOOKUP(BC75&amp;"_"&amp;$AZ$9,データシート3!A:AB,MATCH("ea_"&amp;"風力（陸上）"&amp;"_年間発電",データシート3!$A$1:$AB$1,0),0)/10^3</f>
        <v>1084114.746</v>
      </c>
      <c r="BG75" s="33">
        <f>VLOOKUP(BC75&amp;"_"&amp;$AZ$9,データシート3!A:AB,MATCH("ea_"&amp;"中小水（河川）"&amp;"_年間発電",データシート3!$A$1:$AB$1,0),0)/10^3+VLOOKUP(BC75&amp;"_"&amp;$AZ$9,データシート3!A:AB,MATCH("ea_"&amp;"中小水（農業用水路）"&amp;"_年間発電",データシート3!$A$1:$AB$1,0),0)/10^3</f>
        <v>4759.38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1572073.5010000002</v>
      </c>
      <c r="BJ75" s="33">
        <f>(VLOOKUP($BC75&amp;"_"&amp;$AZ$8,データシート3!$A:$AN,MATCH("da_合計",データシート3!$A$1:$AN$1,0),0))/10^3</f>
        <v>171662.36651274579</v>
      </c>
      <c r="BK75" s="33">
        <f t="shared" si="21"/>
        <v>1400411.1344872543</v>
      </c>
      <c r="BL75" s="33">
        <f t="shared" si="22"/>
        <v>0</v>
      </c>
      <c r="BM75" s="33">
        <f t="shared" si="23"/>
        <v>1400411.1344872543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28206</v>
      </c>
      <c r="AY76" s="18" t="str">
        <f>IF(IFERROR(比較地域マスタ!$AE11,"")=0,"",IFERROR(比較地域マスタ!$AE11,""))</f>
        <v>芦屋市</v>
      </c>
      <c r="AZ76" s="16"/>
      <c r="BA76" s="22">
        <v>5</v>
      </c>
      <c r="BB76" s="22">
        <v>1</v>
      </c>
      <c r="BC76" s="18" t="str">
        <f t="shared" si="24"/>
        <v>28206</v>
      </c>
      <c r="BD76" s="18" t="str">
        <f t="shared" si="25"/>
        <v>芦屋市</v>
      </c>
      <c r="BE76" s="33">
        <f>VLOOKUP(BC76&amp;"_"&amp;$AZ$9,データシート3!A:AB,MATCH("ea_"&amp;"太陽光（建物系）"&amp;"_年間発電",データシート3!$A$1:$AB$1,0),0)/10^3+VLOOKUP(BC76&amp;"_"&amp;$AZ$9,データシート3!A:AB,MATCH("ea_"&amp;"太陽光（土地系）"&amp;"_年間発電",データシート3!$A$1:$AB$1,0),0)/10^3</f>
        <v>211909.12900000004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776.55899999999997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3.6789999999999998</v>
      </c>
      <c r="BI76" s="33">
        <f t="shared" si="26"/>
        <v>212689.36700000006</v>
      </c>
      <c r="BJ76" s="33">
        <f>(VLOOKUP($BC76&amp;"_"&amp;$AZ$8,データシート3!$A:$AN,MATCH("da_合計",データシート3!$A$1:$AN$1,0),0))/10^3</f>
        <v>357432.65044554789</v>
      </c>
      <c r="BK76" s="33">
        <f t="shared" si="21"/>
        <v>-144743.28344554783</v>
      </c>
      <c r="BL76" s="33">
        <f t="shared" si="22"/>
        <v>-144743.28344554783</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28202</v>
      </c>
      <c r="AY77" s="18" t="str">
        <f>IF(IFERROR(比較地域マスタ!$AE12,"")=0,"",IFERROR(比較地域マスタ!$AE12,""))</f>
        <v>尼崎市</v>
      </c>
      <c r="AZ77" s="16"/>
      <c r="BA77" s="22">
        <v>6</v>
      </c>
      <c r="BB77" s="22">
        <v>1</v>
      </c>
      <c r="BC77" s="18" t="str">
        <f t="shared" si="24"/>
        <v>28202</v>
      </c>
      <c r="BD77" s="18" t="str">
        <f t="shared" si="25"/>
        <v>尼崎市</v>
      </c>
      <c r="BE77" s="33">
        <f>VLOOKUP(BC77&amp;"_"&amp;$AZ$9,データシート3!A:AB,MATCH("ea_"&amp;"太陽光（建物系）"&amp;"_年間発電",データシート3!$A$1:$AB$1,0),0)/10^3+VLOOKUP(BC77&amp;"_"&amp;$AZ$9,データシート3!A:AB,MATCH("ea_"&amp;"太陽光（土地系）"&amp;"_年間発電",データシート3!$A$1:$AB$1,0),0)/10^3</f>
        <v>1179036.1100000001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1179036.1100000001</v>
      </c>
      <c r="BJ77" s="33">
        <f>(VLOOKUP($BC77&amp;"_"&amp;$AZ$8,データシート3!$A:$AN,MATCH("da_合計",データシート3!$A$1:$AN$1,0),0))/10^3</f>
        <v>2973089.6939338627</v>
      </c>
      <c r="BK77" s="33">
        <f t="shared" si="21"/>
        <v>-1794053.5839338626</v>
      </c>
      <c r="BL77" s="33">
        <f t="shared" si="22"/>
        <v>-1794053.5839338626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28226</v>
      </c>
      <c r="AY78" s="18" t="str">
        <f>IF(IFERROR(比較地域マスタ!$AE13,"")=0,"",IFERROR(比較地域マスタ!$AE13,""))</f>
        <v>淡路市</v>
      </c>
      <c r="AZ78" s="16"/>
      <c r="BA78" s="22">
        <v>7</v>
      </c>
      <c r="BB78" s="22">
        <v>1</v>
      </c>
      <c r="BC78" s="18" t="str">
        <f t="shared" si="24"/>
        <v>28226</v>
      </c>
      <c r="BD78" s="18" t="str">
        <f t="shared" si="25"/>
        <v>淡路市</v>
      </c>
      <c r="BE78" s="33">
        <f>VLOOKUP(BC78&amp;"_"&amp;$AZ$9,データシート3!A:AB,MATCH("ea_"&amp;"太陽光（建物系）"&amp;"_年間発電",データシート3!$A$1:$AB$1,0),0)/10^3+VLOOKUP(BC78&amp;"_"&amp;$AZ$9,データシート3!A:AB,MATCH("ea_"&amp;"太陽光（土地系）"&amp;"_年間発電",データシート3!$A$1:$AB$1,0),0)/10^3</f>
        <v>928818.81799999997</v>
      </c>
      <c r="BF78" s="33">
        <f>VLOOKUP(BC78&amp;"_"&amp;$AZ$9,データシート3!A:AB,MATCH("ea_"&amp;"風力（陸上）"&amp;"_年間発電",データシート3!$A$1:$AB$1,0),0)/10^3</f>
        <v>66579.811000000002</v>
      </c>
      <c r="BG78" s="33">
        <f>VLOOKUP(BC78&amp;"_"&amp;$AZ$9,データシート3!A:AB,MATCH("ea_"&amp;"中小水（河川）"&amp;"_年間発電",データシート3!$A$1:$AB$1,0),0)/10^3+VLOOKUP(BC78&amp;"_"&amp;$AZ$9,データシート3!A:AB,MATCH("ea_"&amp;"中小水（農業用水路）"&amp;"_年間発電",データシート3!$A$1:$AB$1,0),0)/10^3</f>
        <v>1970.6959999999999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997369.32499999995</v>
      </c>
      <c r="BJ78" s="33">
        <f>(VLOOKUP($BC78&amp;"_"&amp;$AZ$8,データシート3!$A:$AN,MATCH("da_合計",データシート3!$A$1:$AN$1,0),0))/10^3</f>
        <v>227292.37186225533</v>
      </c>
      <c r="BK78" s="33">
        <f t="shared" si="21"/>
        <v>770076.95313774468</v>
      </c>
      <c r="BL78" s="33">
        <f t="shared" si="22"/>
        <v>0</v>
      </c>
      <c r="BM78" s="33">
        <f t="shared" si="23"/>
        <v>770076.95313774468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28207</v>
      </c>
      <c r="AY79" s="18" t="str">
        <f>IF(IFERROR(比較地域マスタ!$AE14,"")=0,"",IFERROR(比較地域マスタ!$AE14,""))</f>
        <v>伊丹市</v>
      </c>
      <c r="AZ79" s="16"/>
      <c r="BA79" s="22">
        <v>8</v>
      </c>
      <c r="BB79" s="22">
        <v>1</v>
      </c>
      <c r="BC79" s="18" t="str">
        <f t="shared" si="24"/>
        <v>28207</v>
      </c>
      <c r="BD79" s="18" t="str">
        <f t="shared" si="25"/>
        <v>伊丹市</v>
      </c>
      <c r="BE79" s="33">
        <f>VLOOKUP(BC79&amp;"_"&amp;$AZ$9,データシート3!A:AB,MATCH("ea_"&amp;"太陽光（建物系）"&amp;"_年間発電",データシート3!$A$1:$AB$1,0),0)/10^3+VLOOKUP(BC79&amp;"_"&amp;$AZ$9,データシート3!A:AB,MATCH("ea_"&amp;"太陽光（土地系）"&amp;"_年間発電",データシート3!$A$1:$AB$1,0),0)/10^3</f>
        <v>505850.23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505850.23</v>
      </c>
      <c r="BJ79" s="33">
        <f>(VLOOKUP($BC79&amp;"_"&amp;$AZ$8,データシート3!$A:$AN,MATCH("da_合計",データシート3!$A$1:$AN$1,0),0))/10^3</f>
        <v>1230048.6425320976</v>
      </c>
      <c r="BK79" s="33">
        <f t="shared" si="21"/>
        <v>-724198.41253209766</v>
      </c>
      <c r="BL79" s="33">
        <f>IF(BK79&gt;0,0,BK79)</f>
        <v>-724198.41253209766</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28442</v>
      </c>
      <c r="AY80" s="18" t="str">
        <f>IF(IFERROR(比較地域マスタ!$AE15,"")=0,"",IFERROR(比較地域マスタ!$AE15,""))</f>
        <v>市川町</v>
      </c>
      <c r="AZ80" s="16"/>
      <c r="BA80" s="22">
        <v>9</v>
      </c>
      <c r="BB80" s="22">
        <v>1</v>
      </c>
      <c r="BC80" s="18" t="str">
        <f t="shared" si="24"/>
        <v>28442</v>
      </c>
      <c r="BD80" s="18" t="str">
        <f t="shared" si="25"/>
        <v>市川町</v>
      </c>
      <c r="BE80" s="33">
        <f>VLOOKUP(BC80&amp;"_"&amp;$AZ$9,データシート3!A:AB,MATCH("ea_"&amp;"太陽光（建物系）"&amp;"_年間発電",データシート3!$A$1:$AB$1,0),0)/10^3+VLOOKUP(BC80&amp;"_"&amp;$AZ$9,データシート3!A:AB,MATCH("ea_"&amp;"太陽光（土地系）"&amp;"_年間発電",データシート3!$A$1:$AB$1,0),0)/10^3</f>
        <v>306516.47600000002</v>
      </c>
      <c r="BF80" s="33">
        <f>VLOOKUP(BC80&amp;"_"&amp;$AZ$9,データシート3!A:AB,MATCH("ea_"&amp;"風力（陸上）"&amp;"_年間発電",データシート3!$A$1:$AB$1,0),0)/10^3</f>
        <v>40415.055</v>
      </c>
      <c r="BG80" s="33">
        <f>VLOOKUP(BC80&amp;"_"&amp;$AZ$9,データシート3!A:AB,MATCH("ea_"&amp;"中小水（河川）"&amp;"_年間発電",データシート3!$A$1:$AB$1,0),0)/10^3+VLOOKUP(BC80&amp;"_"&amp;$AZ$9,データシート3!A:AB,MATCH("ea_"&amp;"中小水（農業用水路）"&amp;"_年間発電",データシート3!$A$1:$AB$1,0),0)/10^3</f>
        <v>400.19900000000001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347331.73000000004</v>
      </c>
      <c r="BJ80" s="33">
        <f>(VLOOKUP($BC80&amp;"_"&amp;$AZ$8,データシート3!$A:$AN,MATCH("da_合計",データシート3!$A$1:$AN$1,0),0))/10^3</f>
        <v>58590.598149501777</v>
      </c>
      <c r="BK80" s="33">
        <f t="shared" si="21"/>
        <v>288741.13185049826</v>
      </c>
      <c r="BL80" s="33">
        <f t="shared" si="22"/>
        <v>0</v>
      </c>
      <c r="BM80" s="33">
        <f t="shared" si="23"/>
        <v>288741.13185049826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28301</v>
      </c>
      <c r="AY81" s="18" t="str">
        <f>IF(IFERROR(比較地域マスタ!$AE16,"")=0,"",IFERROR(比較地域マスタ!$AE16,""))</f>
        <v>猪名川町</v>
      </c>
      <c r="AZ81" s="16"/>
      <c r="BA81" s="22">
        <v>10</v>
      </c>
      <c r="BB81" s="22">
        <v>1</v>
      </c>
      <c r="BC81" s="18" t="str">
        <f t="shared" si="24"/>
        <v>28301</v>
      </c>
      <c r="BD81" s="18" t="str">
        <f t="shared" si="25"/>
        <v>猪名川町</v>
      </c>
      <c r="BE81" s="33">
        <f>VLOOKUP(BC81&amp;"_"&amp;$AZ$9,データシート3!A:AB,MATCH("ea_"&amp;"太陽光（建物系）"&amp;"_年間発電",データシート3!$A$1:$AB$1,0),0)/10^3+VLOOKUP(BC81&amp;"_"&amp;$AZ$9,データシート3!A:AB,MATCH("ea_"&amp;"太陽光（土地系）"&amp;"_年間発電",データシート3!$A$1:$AB$1,0),0)/10^3</f>
        <v>205120.41099999999</v>
      </c>
      <c r="BF81" s="33">
        <f>VLOOKUP(BC81&amp;"_"&amp;$AZ$9,データシート3!A:AB,MATCH("ea_"&amp;"風力（陸上）"&amp;"_年間発電",データシート3!$A$1:$AB$1,0),0)/10^3</f>
        <v>124234.102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329354.51299999998</v>
      </c>
      <c r="BJ81" s="33">
        <f>(VLOOKUP($BC81&amp;"_"&amp;$AZ$8,データシート3!$A:$AN,MATCH("da_合計",データシート3!$A$1:$AN$1,0),0))/10^3</f>
        <v>103948.04738001288</v>
      </c>
      <c r="BK81" s="33">
        <f t="shared" si="21"/>
        <v>225406.46561998711</v>
      </c>
      <c r="BL81" s="33">
        <f t="shared" si="22"/>
        <v>0</v>
      </c>
      <c r="BM81" s="33">
        <f t="shared" si="23"/>
        <v>225406.46561998711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28381</v>
      </c>
      <c r="AY82" s="18" t="str">
        <f>IF(IFERROR(比較地域マスタ!$AE17,"")=0,"",IFERROR(比較地域マスタ!$AE17,""))</f>
        <v>稲美町</v>
      </c>
      <c r="AZ82" s="16"/>
      <c r="BA82" s="22">
        <v>11</v>
      </c>
      <c r="BB82" s="22">
        <v>1</v>
      </c>
      <c r="BC82" s="18" t="str">
        <f t="shared" si="24"/>
        <v>28381</v>
      </c>
      <c r="BD82" s="18" t="str">
        <f t="shared" si="25"/>
        <v>稲美町</v>
      </c>
      <c r="BE82" s="33">
        <f>VLOOKUP(BC82&amp;"_"&amp;$AZ$9,データシート3!A:AB,MATCH("ea_"&amp;"太陽光（建物系）"&amp;"_年間発電",データシート3!$A$1:$AB$1,0),0)/10^3+VLOOKUP(BC82&amp;"_"&amp;$AZ$9,データシート3!A:AB,MATCH("ea_"&amp;"太陽光（土地系）"&amp;"_年間発電",データシート3!$A$1:$AB$1,0),0)/10^3</f>
        <v>909411.99300000013</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909411.99300000013</v>
      </c>
      <c r="BJ82" s="33">
        <f>(VLOOKUP($BC82&amp;"_"&amp;$AZ$8,データシート3!$A:$AN,MATCH("da_合計",データシート3!$A$1:$AN$1,0),0))/10^3</f>
        <v>198318.18950846142</v>
      </c>
      <c r="BK82" s="33">
        <f t="shared" si="21"/>
        <v>711093.80349153874</v>
      </c>
      <c r="BL82" s="33">
        <f t="shared" si="22"/>
        <v>0</v>
      </c>
      <c r="BM82" s="33">
        <f t="shared" si="23"/>
        <v>711093.80349153874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28218</v>
      </c>
      <c r="AY83" s="18" t="str">
        <f>IF(IFERROR(比較地域マスタ!$AE18,"")=0,"",IFERROR(比較地域マスタ!$AE18,""))</f>
        <v>小野市</v>
      </c>
      <c r="AZ83" s="16"/>
      <c r="BA83" s="22">
        <v>12</v>
      </c>
      <c r="BB83" s="22">
        <v>1</v>
      </c>
      <c r="BC83" s="18" t="str">
        <f t="shared" si="24"/>
        <v>28218</v>
      </c>
      <c r="BD83" s="18" t="str">
        <f t="shared" si="25"/>
        <v>小野市</v>
      </c>
      <c r="BE83" s="33">
        <f>VLOOKUP(BC83&amp;"_"&amp;$AZ$9,データシート3!A:AB,MATCH("ea_"&amp;"太陽光（建物系）"&amp;"_年間発電",データシート3!$A$1:$AB$1,0),0)/10^3+VLOOKUP(BC83&amp;"_"&amp;$AZ$9,データシート3!A:AB,MATCH("ea_"&amp;"太陽光（土地系）"&amp;"_年間発電",データシート3!$A$1:$AB$1,0),0)/10^3</f>
        <v>800631.95</v>
      </c>
      <c r="BF83" s="33">
        <f>VLOOKUP(BC83&amp;"_"&amp;$AZ$9,データシート3!A:AB,MATCH("ea_"&amp;"風力（陸上）"&amp;"_年間発電",データシート3!$A$1:$AB$1,0),0)/10^3</f>
        <v>5438.9160000000002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806070.86599999992</v>
      </c>
      <c r="BJ83" s="33">
        <f>(VLOOKUP($BC83&amp;"_"&amp;$AZ$8,データシート3!$A:$AN,MATCH("da_合計",データシート3!$A$1:$AN$1,0),0))/10^3</f>
        <v>394133.38579673355</v>
      </c>
      <c r="BK83" s="33">
        <f t="shared" si="21"/>
        <v>411937.48020326637</v>
      </c>
      <c r="BL83" s="33">
        <f t="shared" si="22"/>
        <v>0</v>
      </c>
      <c r="BM83" s="33">
        <f t="shared" si="23"/>
        <v>411937.48020326637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28210</v>
      </c>
      <c r="AY84" s="18" t="str">
        <f>IF(IFERROR(比較地域マスタ!$AE19,"")=0,"",IFERROR(比較地域マスタ!$AE19,""))</f>
        <v>加古川市</v>
      </c>
      <c r="AZ84" s="16"/>
      <c r="BA84" s="22">
        <v>13</v>
      </c>
      <c r="BB84" s="22">
        <v>1</v>
      </c>
      <c r="BC84" s="18" t="str">
        <f t="shared" si="24"/>
        <v>28210</v>
      </c>
      <c r="BD84" s="18" t="str">
        <f t="shared" si="25"/>
        <v>加古川市</v>
      </c>
      <c r="BE84" s="33">
        <f>VLOOKUP(BC84&amp;"_"&amp;$AZ$9,データシート3!A:AB,MATCH("ea_"&amp;"太陽光（建物系）"&amp;"_年間発電",データシート3!$A$1:$AB$1,0),0)/10^3+VLOOKUP(BC84&amp;"_"&amp;$AZ$9,データシート3!A:AB,MATCH("ea_"&amp;"太陽光（土地系）"&amp;"_年間発電",データシート3!$A$1:$AB$1,0),0)/10^3</f>
        <v>1620404.1599999997</v>
      </c>
      <c r="BF84" s="33">
        <f>VLOOKUP(BC84&amp;"_"&amp;$AZ$9,データシート3!A:AB,MATCH("ea_"&amp;"風力（陸上）"&amp;"_年間発電",データシート3!$A$1:$AB$1,0),0)/10^3</f>
        <v>38940.682000000001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1659344.8419999997</v>
      </c>
      <c r="BJ84" s="33">
        <f>(VLOOKUP($BC84&amp;"_"&amp;$AZ$8,データシート3!$A:$AN,MATCH("da_合計",データシート3!$A$1:$AN$1,0),0))/10^3</f>
        <v>1858818.9402367349</v>
      </c>
      <c r="BK84" s="33">
        <f t="shared" si="21"/>
        <v>-199474.09823673521</v>
      </c>
      <c r="BL84" s="33">
        <f t="shared" si="22"/>
        <v>-199474.09823673521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28220</v>
      </c>
      <c r="AY85" s="18" t="str">
        <f>IF(IFERROR(比較地域マスタ!$AE20,"")=0,"",IFERROR(比較地域マスタ!$AE20,""))</f>
        <v>加西市</v>
      </c>
      <c r="AZ85" s="16"/>
      <c r="BA85" s="22">
        <v>14</v>
      </c>
      <c r="BB85" s="22">
        <v>1</v>
      </c>
      <c r="BC85" s="18" t="str">
        <f t="shared" si="24"/>
        <v>28220</v>
      </c>
      <c r="BD85" s="18" t="str">
        <f t="shared" si="25"/>
        <v>加西市</v>
      </c>
      <c r="BE85" s="33">
        <f>VLOOKUP(BC85&amp;"_"&amp;$AZ$9,データシート3!A:AB,MATCH("ea_"&amp;"太陽光（建物系）"&amp;"_年間発電",データシート3!$A$1:$AB$1,0),0)/10^3+VLOOKUP(BC85&amp;"_"&amp;$AZ$9,データシート3!A:AB,MATCH("ea_"&amp;"太陽光（土地系）"&amp;"_年間発電",データシート3!$A$1:$AB$1,0),0)/10^3</f>
        <v>1593335.6269999996</v>
      </c>
      <c r="BF85" s="33">
        <f>VLOOKUP(BC85&amp;"_"&amp;$AZ$9,データシート3!A:AB,MATCH("ea_"&amp;"風力（陸上）"&amp;"_年間発電",データシート3!$A$1:$AB$1,0),0)/10^3</f>
        <v>26309.221000000001</v>
      </c>
      <c r="BG85" s="33">
        <f>VLOOKUP(BC85&amp;"_"&amp;$AZ$9,データシート3!A:AB,MATCH("ea_"&amp;"中小水（河川）"&amp;"_年間発電",データシート3!$A$1:$AB$1,0),0)/10^3+VLOOKUP(BC85&amp;"_"&amp;$AZ$9,データシート3!A:AB,MATCH("ea_"&amp;"中小水（農業用水路）"&amp;"_年間発電",データシート3!$A$1:$AB$1,0),0)/10^3</f>
        <v>861.54999999999984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1620506.3979999996</v>
      </c>
      <c r="BJ85" s="33">
        <f>(VLOOKUP($BC85&amp;"_"&amp;$AZ$8,データシート3!$A:$AN,MATCH("da_合計",データシート3!$A$1:$AN$1,0),0))/10^3</f>
        <v>364213.74870504573</v>
      </c>
      <c r="BK85" s="33">
        <f t="shared" si="21"/>
        <v>1256292.6492949538</v>
      </c>
      <c r="BL85" s="33">
        <f t="shared" si="22"/>
        <v>0</v>
      </c>
      <c r="BM85" s="33">
        <f t="shared" si="23"/>
        <v>1256292.6492949538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28228</v>
      </c>
      <c r="AY86" s="18" t="str">
        <f>IF(IFERROR(比較地域マスタ!$AE21,"")=0,"",IFERROR(比較地域マスタ!$AE21,""))</f>
        <v>加東市</v>
      </c>
      <c r="AZ86" s="16"/>
      <c r="BA86" s="22">
        <v>15</v>
      </c>
      <c r="BB86" s="22">
        <v>1</v>
      </c>
      <c r="BC86" s="18" t="str">
        <f t="shared" si="24"/>
        <v>28228</v>
      </c>
      <c r="BD86" s="18" t="str">
        <f t="shared" si="25"/>
        <v>加東市</v>
      </c>
      <c r="BE86" s="33">
        <f>VLOOKUP(BC86&amp;"_"&amp;$AZ$9,データシート3!A:AB,MATCH("ea_"&amp;"太陽光（建物系）"&amp;"_年間発電",データシート3!$A$1:$AB$1,0),0)/10^3+VLOOKUP(BC86&amp;"_"&amp;$AZ$9,データシート3!A:AB,MATCH("ea_"&amp;"太陽光（土地系）"&amp;"_年間発電",データシート3!$A$1:$AB$1,0),0)/10^3</f>
        <v>959230.25000000023</v>
      </c>
      <c r="BF86" s="33">
        <f>VLOOKUP(BC86&amp;"_"&amp;$AZ$9,データシート3!A:AB,MATCH("ea_"&amp;"風力（陸上）"&amp;"_年間発電",データシート3!$A$1:$AB$1,0),0)/10^3</f>
        <v>73178.339999999982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1032408.5900000002</v>
      </c>
      <c r="BJ86" s="33">
        <f>(VLOOKUP($BC86&amp;"_"&amp;$AZ$8,データシート3!$A:$AN,MATCH("da_合計",データシート3!$A$1:$AN$1,0),0))/10^3</f>
        <v>402724.07716381125</v>
      </c>
      <c r="BK86" s="33">
        <f t="shared" si="21"/>
        <v>629684.51283618901</v>
      </c>
      <c r="BL86" s="33">
        <f t="shared" si="22"/>
        <v>0</v>
      </c>
      <c r="BM86" s="33">
        <f t="shared" si="23"/>
        <v>629684.51283618901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28446</v>
      </c>
      <c r="AY87" s="18" t="str">
        <f>IF(IFERROR(比較地域マスタ!$AE22,"")=0,"",IFERROR(比較地域マスタ!$AE22,""))</f>
        <v>神河町</v>
      </c>
      <c r="AZ87" s="16"/>
      <c r="BA87" s="22">
        <v>16</v>
      </c>
      <c r="BB87" s="22">
        <v>1</v>
      </c>
      <c r="BC87" s="18" t="str">
        <f t="shared" si="24"/>
        <v>28446</v>
      </c>
      <c r="BD87" s="18" t="str">
        <f t="shared" si="25"/>
        <v>神河町</v>
      </c>
      <c r="BE87" s="33">
        <f>VLOOKUP(BC87&amp;"_"&amp;$AZ$9,データシート3!A:AB,MATCH("ea_"&amp;"太陽光（建物系）"&amp;"_年間発電",データシート3!$A$1:$AB$1,0),0)/10^3+VLOOKUP(BC87&amp;"_"&amp;$AZ$9,データシート3!A:AB,MATCH("ea_"&amp;"太陽光（土地系）"&amp;"_年間発電",データシート3!$A$1:$AB$1,0),0)/10^3</f>
        <v>241436.18700000003</v>
      </c>
      <c r="BF87" s="33">
        <f>VLOOKUP(BC87&amp;"_"&amp;$AZ$9,データシート3!A:AB,MATCH("ea_"&amp;"風力（陸上）"&amp;"_年間発電",データシート3!$A$1:$AB$1,0),0)/10^3</f>
        <v>667281.10499999998</v>
      </c>
      <c r="BG87" s="33">
        <f>VLOOKUP(BC87&amp;"_"&amp;$AZ$9,データシート3!A:AB,MATCH("ea_"&amp;"中小水（河川）"&amp;"_年間発電",データシート3!$A$1:$AB$1,0),0)/10^3+VLOOKUP(BC87&amp;"_"&amp;$AZ$9,データシート3!A:AB,MATCH("ea_"&amp;"中小水（農業用水路）"&amp;"_年間発電",データシート3!$A$1:$AB$1,0),0)/10^3</f>
        <v>698.27599999999995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909415.56799999997</v>
      </c>
      <c r="BJ87" s="33">
        <f>(VLOOKUP($BC87&amp;"_"&amp;$AZ$8,データシート3!$A:$AN,MATCH("da_合計",データシート3!$A$1:$AN$1,0),0))/10^3</f>
        <v>56871.785839197502</v>
      </c>
      <c r="BK87" s="33">
        <f t="shared" si="21"/>
        <v>852543.78216080251</v>
      </c>
      <c r="BL87" s="33">
        <f t="shared" si="22"/>
        <v>0</v>
      </c>
      <c r="BM87" s="33">
        <f t="shared" si="23"/>
        <v>852543.78216080251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28481</v>
      </c>
      <c r="AY88" s="18" t="str">
        <f>IF(IFERROR(比較地域マスタ!$AE23,"")=0,"",IFERROR(比較地域マスタ!$AE23,""))</f>
        <v>上郡町</v>
      </c>
      <c r="AZ88" s="16"/>
      <c r="BA88" s="22">
        <v>17</v>
      </c>
      <c r="BB88" s="22">
        <v>1</v>
      </c>
      <c r="BC88" s="18" t="str">
        <f t="shared" si="24"/>
        <v>28481</v>
      </c>
      <c r="BD88" s="18" t="str">
        <f t="shared" si="25"/>
        <v>上郡町</v>
      </c>
      <c r="BE88" s="33">
        <f>VLOOKUP(BC88&amp;"_"&amp;$AZ$9,データシート3!A:AB,MATCH("ea_"&amp;"太陽光（建物系）"&amp;"_年間発電",データシート3!$A$1:$AB$1,0),0)/10^3+VLOOKUP(BC88&amp;"_"&amp;$AZ$9,データシート3!A:AB,MATCH("ea_"&amp;"太陽光（土地系）"&amp;"_年間発電",データシート3!$A$1:$AB$1,0),0)/10^3</f>
        <v>358295.66099999996</v>
      </c>
      <c r="BF88" s="33">
        <f>VLOOKUP(BC88&amp;"_"&amp;$AZ$9,データシート3!A:AB,MATCH("ea_"&amp;"風力（陸上）"&amp;"_年間発電",データシート3!$A$1:$AB$1,0),0)/10^3</f>
        <v>196481.448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554777.10899999994</v>
      </c>
      <c r="BJ88" s="33">
        <f>(VLOOKUP($BC88&amp;"_"&amp;$AZ$8,データシート3!$A:$AN,MATCH("da_合計",データシート3!$A$1:$AN$1,0),0))/10^3</f>
        <v>82952.155034076161</v>
      </c>
      <c r="BK88" s="33">
        <f t="shared" si="21"/>
        <v>471824.95396592375</v>
      </c>
      <c r="BL88" s="33">
        <f t="shared" si="22"/>
        <v>0</v>
      </c>
      <c r="BM88" s="33">
        <f t="shared" si="23"/>
        <v>471824.95396592375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28585</v>
      </c>
      <c r="AY89" s="18" t="str">
        <f>IF(IFERROR(比較地域マスタ!$AE24,"")=0,"",IFERROR(比較地域マスタ!$AE24,""))</f>
        <v>香美町</v>
      </c>
      <c r="AZ89" s="16"/>
      <c r="BA89" s="22">
        <v>18</v>
      </c>
      <c r="BB89" s="22">
        <v>1</v>
      </c>
      <c r="BC89" s="18" t="str">
        <f t="shared" si="24"/>
        <v>28585</v>
      </c>
      <c r="BD89" s="18" t="str">
        <f t="shared" si="25"/>
        <v>香美町</v>
      </c>
      <c r="BE89" s="33">
        <f>VLOOKUP(BC89&amp;"_"&amp;$AZ$9,データシート3!A:AB,MATCH("ea_"&amp;"太陽光（建物系）"&amp;"_年間発電",データシート3!$A$1:$AB$1,0),0)/10^3+VLOOKUP(BC89&amp;"_"&amp;$AZ$9,データシート3!A:AB,MATCH("ea_"&amp;"太陽光（土地系）"&amp;"_年間発電",データシート3!$A$1:$AB$1,0),0)/10^3</f>
        <v>297827.87599999999</v>
      </c>
      <c r="BF89" s="33">
        <f>VLOOKUP(BC89&amp;"_"&amp;$AZ$9,データシート3!A:AB,MATCH("ea_"&amp;"風力（陸上）"&amp;"_年間発電",データシート3!$A$1:$AB$1,0),0)/10^3</f>
        <v>1238078.149</v>
      </c>
      <c r="BG89" s="33">
        <f>VLOOKUP(BC89&amp;"_"&amp;$AZ$9,データシート3!A:AB,MATCH("ea_"&amp;"中小水（河川）"&amp;"_年間発電",データシート3!$A$1:$AB$1,0),0)/10^3+VLOOKUP(BC89&amp;"_"&amp;$AZ$9,データシート3!A:AB,MATCH("ea_"&amp;"中小水（農業用水路）"&amp;"_年間発電",データシート3!$A$1:$AB$1,0),0)/10^3</f>
        <v>36828.252999999997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929.85599999999999</v>
      </c>
      <c r="BI89" s="33">
        <f t="shared" si="26"/>
        <v>1573664.1339999998</v>
      </c>
      <c r="BJ89" s="33">
        <f>(VLOOKUP($BC89&amp;"_"&amp;$AZ$8,データシート3!$A:$AN,MATCH("da_合計",データシート3!$A$1:$AN$1,0),0))/10^3</f>
        <v>75411.819700411608</v>
      </c>
      <c r="BK89" s="33">
        <f t="shared" si="21"/>
        <v>1498252.3142995883</v>
      </c>
      <c r="BL89" s="33">
        <f t="shared" si="22"/>
        <v>0</v>
      </c>
      <c r="BM89" s="33">
        <f t="shared" si="23"/>
        <v>1498252.3142995883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28217</v>
      </c>
      <c r="AY90" s="18" t="str">
        <f>IF(IFERROR(比較地域マスタ!$AE25,"")=0,"",IFERROR(比較地域マスタ!$AE25,""))</f>
        <v>川西市</v>
      </c>
      <c r="AZ90" s="16"/>
      <c r="BA90" s="22">
        <v>19</v>
      </c>
      <c r="BB90" s="22">
        <v>1</v>
      </c>
      <c r="BC90" s="18" t="str">
        <f t="shared" si="24"/>
        <v>28217</v>
      </c>
      <c r="BD90" s="18" t="str">
        <f t="shared" si="25"/>
        <v>川西市</v>
      </c>
      <c r="BE90" s="33">
        <f>VLOOKUP(BC90&amp;"_"&amp;$AZ$9,データシート3!A:AB,MATCH("ea_"&amp;"太陽光（建物系）"&amp;"_年間発電",データシート3!$A$1:$AB$1,0),0)/10^3+VLOOKUP(BC90&amp;"_"&amp;$AZ$9,データシート3!A:AB,MATCH("ea_"&amp;"太陽光（土地系）"&amp;"_年間発電",データシート3!$A$1:$AB$1,0),0)/10^3</f>
        <v>505737.28499999997</v>
      </c>
      <c r="BF90" s="33">
        <f>VLOOKUP(BC90&amp;"_"&amp;$AZ$9,データシート3!A:AB,MATCH("ea_"&amp;"風力（陸上）"&amp;"_年間発電",データシート3!$A$1:$AB$1,0),0)/10^3</f>
        <v>5049.7020000000002</v>
      </c>
      <c r="BG90" s="33">
        <f>VLOOKUP(BC90&amp;"_"&amp;$AZ$9,データシート3!A:AB,MATCH("ea_"&amp;"中小水（河川）"&amp;"_年間発電",データシート3!$A$1:$AB$1,0),0)/10^3+VLOOKUP(BC90&amp;"_"&amp;$AZ$9,データシート3!A:AB,MATCH("ea_"&amp;"中小水（農業用水路）"&amp;"_年間発電",データシート3!$A$1:$AB$1,0),0)/10^3</f>
        <v>557.34400000000016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511344.33099999995</v>
      </c>
      <c r="BJ90" s="33">
        <f>(VLOOKUP($BC90&amp;"_"&amp;$AZ$8,データシート3!$A:$AN,MATCH("da_合計",データシート3!$A$1:$AN$1,0),0))/10^3</f>
        <v>585297.39753243118</v>
      </c>
      <c r="BK90" s="33">
        <f t="shared" si="21"/>
        <v>-73953.066532431229</v>
      </c>
      <c r="BL90" s="33">
        <f t="shared" si="22"/>
        <v>-73953.066532431229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28100</v>
      </c>
      <c r="AY91" s="18" t="str">
        <f>IF(IFERROR(比較地域マスタ!$AE26,"")=0,"",IFERROR(比較地域マスタ!$AE26,""))</f>
        <v>神戸市</v>
      </c>
      <c r="BA91" s="22">
        <v>20</v>
      </c>
      <c r="BB91" s="22">
        <v>1</v>
      </c>
      <c r="BC91" s="18" t="str">
        <f t="shared" si="24"/>
        <v>28100</v>
      </c>
      <c r="BD91" s="18" t="str">
        <f t="shared" si="25"/>
        <v>神戸市</v>
      </c>
      <c r="BE91" s="33">
        <f>VLOOKUP(BC91&amp;"_"&amp;$AZ$9,データシート3!A:AB,MATCH("ea_"&amp;"太陽光（建物系）"&amp;"_年間発電",データシート3!$A$1:$AB$1,0),0)/10^3+VLOOKUP(BC91&amp;"_"&amp;$AZ$9,データシート3!A:AB,MATCH("ea_"&amp;"太陽光（土地系）"&amp;"_年間発電",データシート3!$A$1:$AB$1,0),0)/10^3</f>
        <v>5679452.5319999997</v>
      </c>
      <c r="BF91" s="33">
        <f>VLOOKUP(BC91&amp;"_"&amp;$AZ$9,データシート3!A:AB,MATCH("ea_"&amp;"風力（陸上）"&amp;"_年間発電",データシート3!$A$1:$AB$1,0),0)/10^3</f>
        <v>589123.92500000016</v>
      </c>
      <c r="BG91" s="33">
        <f>VLOOKUP(BC91&amp;"_"&amp;$AZ$9,データシート3!A:AB,MATCH("ea_"&amp;"中小水（河川）"&amp;"_年間発電",データシート3!$A$1:$AB$1,0),0)/10^3+VLOOKUP(BC91&amp;"_"&amp;$AZ$9,データシート3!A:AB,MATCH("ea_"&amp;"中小水（農業用水路）"&amp;"_年間発電",データシート3!$A$1:$AB$1,0),0)/10^3</f>
        <v>6242.8760000000002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551.38900000000001</v>
      </c>
      <c r="BI91" s="33">
        <f t="shared" si="26"/>
        <v>6275370.7220000001</v>
      </c>
      <c r="BJ91" s="33">
        <f>(VLOOKUP($BC91&amp;"_"&amp;$AZ$8,データシート3!$A:$AN,MATCH("da_合計",データシート3!$A$1:$AN$1,0),0))/10^3</f>
        <v>9896276.8147524018</v>
      </c>
      <c r="BK91" s="33">
        <f t="shared" si="21"/>
        <v>-3620906.0927524017</v>
      </c>
      <c r="BL91" s="33">
        <f t="shared" si="22"/>
        <v>-3620906.0927524017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28501</v>
      </c>
      <c r="AY92" s="18" t="str">
        <f>IF(IFERROR(比較地域マスタ!$AE27,"")=0,"",IFERROR(比較地域マスタ!$AE27,""))</f>
        <v>佐用町</v>
      </c>
      <c r="AZ92" s="16"/>
      <c r="BA92" s="22">
        <v>21</v>
      </c>
      <c r="BB92" s="22">
        <v>1</v>
      </c>
      <c r="BC92" s="18" t="str">
        <f t="shared" si="24"/>
        <v>28501</v>
      </c>
      <c r="BD92" s="18" t="str">
        <f t="shared" si="25"/>
        <v>佐用町</v>
      </c>
      <c r="BE92" s="33">
        <f>VLOOKUP(BC92&amp;"_"&amp;$AZ$9,データシート3!A:AB,MATCH("ea_"&amp;"太陽光（建物系）"&amp;"_年間発電",データシート3!$A$1:$AB$1,0),0)/10^3+VLOOKUP(BC92&amp;"_"&amp;$AZ$9,データシート3!A:AB,MATCH("ea_"&amp;"太陽光（土地系）"&amp;"_年間発電",データシート3!$A$1:$AB$1,0),0)/10^3</f>
        <v>464991.53399999999</v>
      </c>
      <c r="BF92" s="33">
        <f>VLOOKUP(BC92&amp;"_"&amp;$AZ$9,データシート3!A:AB,MATCH("ea_"&amp;"風力（陸上）"&amp;"_年間発電",データシート3!$A$1:$AB$1,0),0)/10^3</f>
        <v>252876.57000000004</v>
      </c>
      <c r="BG92" s="33">
        <f>VLOOKUP(BC92&amp;"_"&amp;$AZ$9,データシート3!A:AB,MATCH("ea_"&amp;"中小水（河川）"&amp;"_年間発電",データシート3!$A$1:$AB$1,0),0)/10^3+VLOOKUP(BC92&amp;"_"&amp;$AZ$9,データシート3!A:AB,MATCH("ea_"&amp;"中小水（農業用水路）"&amp;"_年間発電",データシート3!$A$1:$AB$1,0),0)/10^3</f>
        <v>5378.9099999999989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723247.01400000008</v>
      </c>
      <c r="BJ92" s="33">
        <f>(VLOOKUP($BC92&amp;"_"&amp;$AZ$8,データシート3!$A:$AN,MATCH("da_合計",データシート3!$A$1:$AN$1,0),0))/10^3</f>
        <v>82923.690158584199</v>
      </c>
      <c r="BK92" s="33">
        <f>BI92-BJ92</f>
        <v>640323.32384141593</v>
      </c>
      <c r="BL92" s="33">
        <f t="shared" si="22"/>
        <v>0</v>
      </c>
      <c r="BM92" s="33">
        <f t="shared" si="23"/>
        <v>640323.32384141593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28219</v>
      </c>
      <c r="AY93" s="18" t="str">
        <f>IF(IFERROR(比較地域マスタ!$AE28,"")=0,"",IFERROR(比較地域マスタ!$AE28,""))</f>
        <v>三田市</v>
      </c>
      <c r="AZ93" s="16"/>
      <c r="BA93" s="22">
        <v>22</v>
      </c>
      <c r="BB93" s="22">
        <v>1</v>
      </c>
      <c r="BC93" s="18" t="str">
        <f t="shared" si="24"/>
        <v>28219</v>
      </c>
      <c r="BD93" s="18" t="str">
        <f t="shared" si="25"/>
        <v>三田市</v>
      </c>
      <c r="BE93" s="33">
        <f>VLOOKUP(BC93&amp;"_"&amp;$AZ$9,データシート3!A:AB,MATCH("ea_"&amp;"太陽光（建物系）"&amp;"_年間発電",データシート3!$A$1:$AB$1,0),0)/10^3+VLOOKUP(BC93&amp;"_"&amp;$AZ$9,データシート3!A:AB,MATCH("ea_"&amp;"太陽光（土地系）"&amp;"_年間発電",データシート3!$A$1:$AB$1,0),0)/10^3</f>
        <v>863674.52500000014</v>
      </c>
      <c r="BF93" s="33">
        <f>VLOOKUP(BC93&amp;"_"&amp;$AZ$9,データシート3!A:AB,MATCH("ea_"&amp;"風力（陸上）"&amp;"_年間発電",データシート3!$A$1:$AB$1,0),0)/10^3</f>
        <v>264881.14799999999</v>
      </c>
      <c r="BG93" s="33">
        <f>VLOOKUP(BC93&amp;"_"&amp;$AZ$9,データシート3!A:AB,MATCH("ea_"&amp;"中小水（河川）"&amp;"_年間発電",データシート3!$A$1:$AB$1,0),0)/10^3+VLOOKUP(BC93&amp;"_"&amp;$AZ$9,データシート3!A:AB,MATCH("ea_"&amp;"中小水（農業用水路）"&amp;"_年間発電",データシート3!$A$1:$AB$1,0),0)/10^3</f>
        <v>696.22699999999986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1129251.9000000001</v>
      </c>
      <c r="BJ93" s="33">
        <f>(VLOOKUP($BC93&amp;"_"&amp;$AZ$8,データシート3!$A:$AN,MATCH("da_合計",データシート3!$A$1:$AN$1,0),0))/10^3</f>
        <v>762484.50231131259</v>
      </c>
      <c r="BK93" s="33">
        <f t="shared" si="21"/>
        <v>366767.39768868755</v>
      </c>
      <c r="BL93" s="33">
        <f t="shared" si="22"/>
        <v>0</v>
      </c>
      <c r="BM93" s="33">
        <f t="shared" si="23"/>
        <v>366767.39768868755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28227</v>
      </c>
      <c r="AY94" s="18" t="str">
        <f>IF(IFERROR(比較地域マスタ!$AE29,"")=0,"",IFERROR(比較地域マスタ!$AE29,""))</f>
        <v>宍粟市</v>
      </c>
      <c r="AZ94" s="16"/>
      <c r="BA94" s="22">
        <v>23</v>
      </c>
      <c r="BB94" s="22">
        <v>1</v>
      </c>
      <c r="BC94" s="18" t="str">
        <f t="shared" si="24"/>
        <v>28227</v>
      </c>
      <c r="BD94" s="18" t="str">
        <f t="shared" si="25"/>
        <v>宍粟市</v>
      </c>
      <c r="BE94" s="33">
        <f>VLOOKUP(BC94&amp;"_"&amp;$AZ$9,データシート3!A:AB,MATCH("ea_"&amp;"太陽光（建物系）"&amp;"_年間発電",データシート3!$A$1:$AB$1,0),0)/10^3+VLOOKUP(BC94&amp;"_"&amp;$AZ$9,データシート3!A:AB,MATCH("ea_"&amp;"太陽光（土地系）"&amp;"_年間発電",データシート3!$A$1:$AB$1,0),0)/10^3</f>
        <v>597321.11199999996</v>
      </c>
      <c r="BF94" s="33">
        <f>VLOOKUP(BC94&amp;"_"&amp;$AZ$9,データシート3!A:AB,MATCH("ea_"&amp;"風力（陸上）"&amp;"_年間発電",データシート3!$A$1:$AB$1,0),0)/10^3</f>
        <v>2187508.2820000001</v>
      </c>
      <c r="BG94" s="33">
        <f>VLOOKUP(BC94&amp;"_"&amp;$AZ$9,データシート3!A:AB,MATCH("ea_"&amp;"中小水（河川）"&amp;"_年間発電",データシート3!$A$1:$AB$1,0),0)/10^3+VLOOKUP(BC94&amp;"_"&amp;$AZ$9,データシート3!A:AB,MATCH("ea_"&amp;"中小水（農業用水路）"&amp;"_年間発電",データシート3!$A$1:$AB$1,0),0)/10^3</f>
        <v>63495.123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2848324.5170000005</v>
      </c>
      <c r="BJ94" s="33">
        <f>(VLOOKUP($BC94&amp;"_"&amp;$AZ$8,データシート3!$A:$AN,MATCH("da_合計",データシート3!$A$1:$AN$1,0),0))/10^3</f>
        <v>177797.55589440963</v>
      </c>
      <c r="BK94" s="33">
        <f t="shared" si="21"/>
        <v>2670526.9611055907</v>
      </c>
      <c r="BL94" s="33">
        <f t="shared" si="22"/>
        <v>0</v>
      </c>
      <c r="BM94" s="33">
        <f t="shared" si="23"/>
        <v>2670526.9611055907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28586</v>
      </c>
      <c r="AY95" s="18" t="str">
        <f>IF(IFERROR(比較地域マスタ!$AE30,"")=0,"",IFERROR(比較地域マスタ!$AE30,""))</f>
        <v>新温泉町</v>
      </c>
      <c r="AZ95" s="16"/>
      <c r="BA95" s="22">
        <v>24</v>
      </c>
      <c r="BB95" s="22">
        <v>1</v>
      </c>
      <c r="BC95" s="18" t="str">
        <f t="shared" si="24"/>
        <v>28586</v>
      </c>
      <c r="BD95" s="18" t="str">
        <f t="shared" si="25"/>
        <v>新温泉町</v>
      </c>
      <c r="BE95" s="33">
        <f>VLOOKUP(BC95&amp;"_"&amp;$AZ$9,データシート3!A:AB,MATCH("ea_"&amp;"太陽光（建物系）"&amp;"_年間発電",データシート3!$A$1:$AB$1,0),0)/10^3+VLOOKUP(BC95&amp;"_"&amp;$AZ$9,データシート3!A:AB,MATCH("ea_"&amp;"太陽光（土地系）"&amp;"_年間発電",データシート3!$A$1:$AB$1,0),0)/10^3</f>
        <v>259374.06200000003</v>
      </c>
      <c r="BF95" s="33">
        <f>VLOOKUP(BC95&amp;"_"&amp;$AZ$9,データシート3!A:AB,MATCH("ea_"&amp;"風力（陸上）"&amp;"_年間発電",データシート3!$A$1:$AB$1,0),0)/10^3</f>
        <v>641595.196</v>
      </c>
      <c r="BG95" s="33">
        <f>VLOOKUP(BC95&amp;"_"&amp;$AZ$9,データシート3!A:AB,MATCH("ea_"&amp;"中小水（河川）"&amp;"_年間発電",データシート3!$A$1:$AB$1,0),0)/10^3+VLOOKUP(BC95&amp;"_"&amp;$AZ$9,データシート3!A:AB,MATCH("ea_"&amp;"中小水（農業用水路）"&amp;"_年間発電",データシート3!$A$1:$AB$1,0),0)/10^3</f>
        <v>17971.592000000001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114.79099999999998</v>
      </c>
      <c r="BI95" s="33">
        <f t="shared" si="26"/>
        <v>919055.64099999995</v>
      </c>
      <c r="BJ95" s="33">
        <f>(VLOOKUP($BC95&amp;"_"&amp;$AZ$8,データシート3!$A:$AN,MATCH("da_合計",データシート3!$A$1:$AN$1,0),0))/10^3</f>
        <v>61072.075180931868</v>
      </c>
      <c r="BK95" s="33">
        <f t="shared" si="21"/>
        <v>857983.56581906811</v>
      </c>
      <c r="BL95" s="33">
        <f t="shared" si="22"/>
        <v>0</v>
      </c>
      <c r="BM95" s="33">
        <f t="shared" si="23"/>
        <v>857983.56581906811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28205</v>
      </c>
      <c r="AY96" s="18" t="str">
        <f>IF(IFERROR(比較地域マスタ!$AE31,"")=0,"",IFERROR(比較地域マスタ!$AE31,""))</f>
        <v>洲本市</v>
      </c>
      <c r="AZ96" s="16"/>
      <c r="BA96" s="22">
        <v>25</v>
      </c>
      <c r="BB96" s="22">
        <v>1</v>
      </c>
      <c r="BC96" s="18" t="str">
        <f t="shared" si="24"/>
        <v>28205</v>
      </c>
      <c r="BD96" s="18" t="str">
        <f t="shared" si="25"/>
        <v>洲本市</v>
      </c>
      <c r="BE96" s="33">
        <f>VLOOKUP(BC96&amp;"_"&amp;$AZ$9,データシート3!A:AB,MATCH("ea_"&amp;"太陽光（建物系）"&amp;"_年間発電",データシート3!$A$1:$AB$1,0),0)/10^3+VLOOKUP(BC96&amp;"_"&amp;$AZ$9,データシート3!A:AB,MATCH("ea_"&amp;"太陽光（土地系）"&amp;"_年間発電",データシート3!$A$1:$AB$1,0),0)/10^3</f>
        <v>843765.04200000013</v>
      </c>
      <c r="BF96" s="33">
        <f>VLOOKUP(BC96&amp;"_"&amp;$AZ$9,データシート3!A:AB,MATCH("ea_"&amp;"風力（陸上）"&amp;"_年間発電",データシート3!$A$1:$AB$1,0),0)/10^3</f>
        <v>430591.06099999993</v>
      </c>
      <c r="BG96" s="33">
        <f>VLOOKUP(BC96&amp;"_"&amp;$AZ$9,データシート3!A:AB,MATCH("ea_"&amp;"中小水（河川）"&amp;"_年間発電",データシート3!$A$1:$AB$1,0),0)/10^3+VLOOKUP(BC96&amp;"_"&amp;$AZ$9,データシート3!A:AB,MATCH("ea_"&amp;"中小水（農業用水路）"&amp;"_年間発電",データシート3!$A$1:$AB$1,0),0)/10^3</f>
        <v>710.16800000000001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1275066.2710000002</v>
      </c>
      <c r="BJ96" s="33">
        <f>(VLOOKUP($BC96&amp;"_"&amp;$AZ$8,データシート3!$A:$AN,MATCH("da_合計",データシート3!$A$1:$AN$1,0),0))/10^3</f>
        <v>248504.53515932351</v>
      </c>
      <c r="BK96" s="33">
        <f t="shared" si="21"/>
        <v>1026561.7358406767</v>
      </c>
      <c r="BL96" s="33">
        <f t="shared" si="22"/>
        <v>0</v>
      </c>
      <c r="BM96" s="33">
        <f t="shared" si="23"/>
        <v>1026561.7358406767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28464</v>
      </c>
      <c r="AY97" s="18" t="str">
        <f>IF(IFERROR(比較地域マスタ!$AE32,"")=0,"",IFERROR(比較地域マスタ!$AE32,""))</f>
        <v>太子町</v>
      </c>
      <c r="AZ97" s="16"/>
      <c r="BA97" s="22">
        <v>26</v>
      </c>
      <c r="BB97" s="22">
        <v>1</v>
      </c>
      <c r="BC97" s="18" t="str">
        <f t="shared" si="24"/>
        <v>28464</v>
      </c>
      <c r="BD97" s="18" t="str">
        <f t="shared" si="25"/>
        <v>太子町</v>
      </c>
      <c r="BE97" s="33">
        <f>VLOOKUP(BC97&amp;"_"&amp;$AZ$9,データシート3!A:AB,MATCH("ea_"&amp;"太陽光（建物系）"&amp;"_年間発電",データシート3!$A$1:$AB$1,0),0)/10^3+VLOOKUP(BC97&amp;"_"&amp;$AZ$9,データシート3!A:AB,MATCH("ea_"&amp;"太陽光（土地系）"&amp;"_年間発電",データシート3!$A$1:$AB$1,0),0)/10^3</f>
        <v>237534.10700000002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237534.10700000002</v>
      </c>
      <c r="BJ97" s="33">
        <f>(VLOOKUP($BC97&amp;"_"&amp;$AZ$8,データシート3!$A:$AN,MATCH("da_合計",データシート3!$A$1:$AN$1,0),0))/10^3</f>
        <v>224136.05637682305</v>
      </c>
      <c r="BK97" s="33">
        <f t="shared" si="21"/>
        <v>13398.050623176969</v>
      </c>
      <c r="BL97" s="33">
        <f t="shared" si="22"/>
        <v>0</v>
      </c>
      <c r="BM97" s="33">
        <f t="shared" si="23"/>
        <v>13398.050623176969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28216</v>
      </c>
      <c r="AY98" s="18" t="str">
        <f>IF(IFERROR(比較地域マスタ!$AE33,"")=0,"",IFERROR(比較地域マスタ!$AE33,""))</f>
        <v>高砂市</v>
      </c>
      <c r="AZ98" s="16"/>
      <c r="BA98" s="22">
        <v>27</v>
      </c>
      <c r="BB98" s="22">
        <v>1</v>
      </c>
      <c r="BC98" s="18" t="str">
        <f t="shared" si="24"/>
        <v>28216</v>
      </c>
      <c r="BD98" s="18" t="str">
        <f t="shared" si="25"/>
        <v>高砂市</v>
      </c>
      <c r="BE98" s="33">
        <f>VLOOKUP(BC98&amp;"_"&amp;$AZ$9,データシート3!A:AB,MATCH("ea_"&amp;"太陽光（建物系）"&amp;"_年間発電",データシート3!$A$1:$AB$1,0),0)/10^3+VLOOKUP(BC98&amp;"_"&amp;$AZ$9,データシート3!A:AB,MATCH("ea_"&amp;"太陽光（土地系）"&amp;"_年間発電",データシート3!$A$1:$AB$1,0),0)/10^3</f>
        <v>537400.97399999993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537400.97399999993</v>
      </c>
      <c r="BJ98" s="33">
        <f>(VLOOKUP($BC98&amp;"_"&amp;$AZ$8,データシート3!$A:$AN,MATCH("da_合計",データシート3!$A$1:$AN$1,0),0))/10^3</f>
        <v>969398.63417254738</v>
      </c>
      <c r="BK98" s="33">
        <f t="shared" si="21"/>
        <v>-431997.66017254745</v>
      </c>
      <c r="BL98" s="33">
        <f t="shared" si="22"/>
        <v>-431997.66017254745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28365</v>
      </c>
      <c r="AY99" s="18" t="str">
        <f>IF(IFERROR(比較地域マスタ!$AE34,"")=0,"",IFERROR(比較地域マスタ!$AE34,""))</f>
        <v>多可町</v>
      </c>
      <c r="AZ99" s="16"/>
      <c r="BA99" s="22">
        <v>28</v>
      </c>
      <c r="BB99" s="22">
        <v>1</v>
      </c>
      <c r="BC99" s="18" t="str">
        <f t="shared" si="24"/>
        <v>28365</v>
      </c>
      <c r="BD99" s="18" t="str">
        <f t="shared" si="25"/>
        <v>多可町</v>
      </c>
      <c r="BE99" s="33">
        <f>VLOOKUP(BC99&amp;"_"&amp;$AZ$9,データシート3!A:AB,MATCH("ea_"&amp;"太陽光（建物系）"&amp;"_年間発電",データシート3!$A$1:$AB$1,0),0)/10^3+VLOOKUP(BC99&amp;"_"&amp;$AZ$9,データシート3!A:AB,MATCH("ea_"&amp;"太陽光（土地系）"&amp;"_年間発電",データシート3!$A$1:$AB$1,0),0)/10^3</f>
        <v>501692.75399999996</v>
      </c>
      <c r="BF99" s="33">
        <f>VLOOKUP(BC99&amp;"_"&amp;$AZ$9,データシート3!A:AB,MATCH("ea_"&amp;"風力（陸上）"&amp;"_年間発電",データシート3!$A$1:$AB$1,0),0)/10^3</f>
        <v>224517.45800000001</v>
      </c>
      <c r="BG99" s="33">
        <f>VLOOKUP(BC99&amp;"_"&amp;$AZ$9,データシート3!A:AB,MATCH("ea_"&amp;"中小水（河川）"&amp;"_年間発電",データシート3!$A$1:$AB$1,0),0)/10^3+VLOOKUP(BC99&amp;"_"&amp;$AZ$9,データシート3!A:AB,MATCH("ea_"&amp;"中小水（農業用水路）"&amp;"_年間発電",データシート3!$A$1:$AB$1,0),0)/10^3</f>
        <v>1648.4729999999997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727858.68499999994</v>
      </c>
      <c r="BJ99" s="33">
        <f>(VLOOKUP($BC99&amp;"_"&amp;$AZ$8,データシート3!$A:$AN,MATCH("da_合計",データシート3!$A$1:$AN$1,0),0))/10^3</f>
        <v>103463.90007012662</v>
      </c>
      <c r="BK99" s="33">
        <f t="shared" si="21"/>
        <v>624394.78492987331</v>
      </c>
      <c r="BL99" s="33">
        <f t="shared" si="22"/>
        <v>0</v>
      </c>
      <c r="BM99" s="33">
        <f t="shared" si="23"/>
        <v>624394.78492987331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28214</v>
      </c>
      <c r="AY100" s="18" t="str">
        <f>IF(IFERROR(比較地域マスタ!$AE35,"")=0,"",IFERROR(比較地域マスタ!$AE35,""))</f>
        <v>宝塚市</v>
      </c>
      <c r="AZ100" s="16"/>
      <c r="BA100" s="22">
        <v>29</v>
      </c>
      <c r="BB100" s="22">
        <v>1</v>
      </c>
      <c r="BC100" s="18" t="str">
        <f t="shared" si="24"/>
        <v>28214</v>
      </c>
      <c r="BD100" s="18" t="str">
        <f t="shared" si="25"/>
        <v>宝塚市</v>
      </c>
      <c r="BE100" s="33">
        <f>VLOOKUP(BC100&amp;"_"&amp;$AZ$9,データシート3!A:AB,MATCH("ea_"&amp;"太陽光（建物系）"&amp;"_年間発電",データシート3!$A$1:$AB$1,0),0)/10^3+VLOOKUP(BC100&amp;"_"&amp;$AZ$9,データシート3!A:AB,MATCH("ea_"&amp;"太陽光（土地系）"&amp;"_年間発電",データシート3!$A$1:$AB$1,0),0)/10^3</f>
        <v>700024.07700000005</v>
      </c>
      <c r="BF100" s="33">
        <f>VLOOKUP(BC100&amp;"_"&amp;$AZ$9,データシート3!A:AB,MATCH("ea_"&amp;"風力（陸上）"&amp;"_年間発電",データシート3!$A$1:$AB$1,0),0)/10^3</f>
        <v>166057.35500000001</v>
      </c>
      <c r="BG100" s="33">
        <f>VLOOKUP(BC100&amp;"_"&amp;$AZ$9,データシート3!A:AB,MATCH("ea_"&amp;"中小水（河川）"&amp;"_年間発電",データシート3!$A$1:$AB$1,0),0)/10^3+VLOOKUP(BC100&amp;"_"&amp;$AZ$9,データシート3!A:AB,MATCH("ea_"&amp;"中小水（農業用水路）"&amp;"_年間発電",データシート3!$A$1:$AB$1,0),0)/10^3</f>
        <v>51.658000000000001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866133.09000000008</v>
      </c>
      <c r="BJ100" s="33">
        <f>(VLOOKUP($BC100&amp;"_"&amp;$AZ$8,データシート3!$A:$AN,MATCH("da_合計",データシート3!$A$1:$AN$1,0),0))/10^3</f>
        <v>837659.81294676592</v>
      </c>
      <c r="BK100" s="33">
        <f t="shared" si="21"/>
        <v>28473.277053234167</v>
      </c>
      <c r="BL100" s="33">
        <f t="shared" si="22"/>
        <v>0</v>
      </c>
      <c r="BM100" s="33">
        <f t="shared" si="23"/>
        <v>28473.277053234167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28229</v>
      </c>
      <c r="AY101" s="18" t="str">
        <f>IF(IFERROR(比較地域マスタ!$AE36,"")=0,"",IFERROR(比較地域マスタ!$AE36,""))</f>
        <v>たつの市</v>
      </c>
      <c r="AZ101" s="16"/>
      <c r="BA101" s="22">
        <v>30</v>
      </c>
      <c r="BB101" s="22">
        <v>1</v>
      </c>
      <c r="BC101" s="18" t="str">
        <f t="shared" si="24"/>
        <v>28229</v>
      </c>
      <c r="BD101" s="18" t="str">
        <f t="shared" si="25"/>
        <v>たつの市</v>
      </c>
      <c r="BE101" s="33">
        <f>VLOOKUP(BC101&amp;"_"&amp;$AZ$9,データシート3!A:AB,MATCH("ea_"&amp;"太陽光（建物系）"&amp;"_年間発電",データシート3!$A$1:$AB$1,0),0)/10^3+VLOOKUP(BC101&amp;"_"&amp;$AZ$9,データシート3!A:AB,MATCH("ea_"&amp;"太陽光（土地系）"&amp;"_年間発電",データシート3!$A$1:$AB$1,0),0)/10^3</f>
        <v>978679.24599999993</v>
      </c>
      <c r="BF101" s="33">
        <f>VLOOKUP(BC101&amp;"_"&amp;$AZ$9,データシート3!A:AB,MATCH("ea_"&amp;"風力（陸上）"&amp;"_年間発電",データシート3!$A$1:$AB$1,0),0)/10^3</f>
        <v>248459.158</v>
      </c>
      <c r="BG101" s="33">
        <f>VLOOKUP(BC101&amp;"_"&amp;$AZ$9,データシート3!A:AB,MATCH("ea_"&amp;"中小水（河川）"&amp;"_年間発電",データシート3!$A$1:$AB$1,0),0)/10^3+VLOOKUP(BC101&amp;"_"&amp;$AZ$9,データシート3!A:AB,MATCH("ea_"&amp;"中小水（農業用水路）"&amp;"_年間発電",データシート3!$A$1:$AB$1,0),0)/10^3</f>
        <v>1711.318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1228849.7219999998</v>
      </c>
      <c r="BJ101" s="33">
        <f>(VLOOKUP($BC101&amp;"_"&amp;$AZ$8,データシート3!$A:$AN,MATCH("da_合計",データシート3!$A$1:$AN$1,0),0))/10^3</f>
        <v>536298.70842533512</v>
      </c>
      <c r="BK101" s="33">
        <f t="shared" si="21"/>
        <v>692551.01357466471</v>
      </c>
      <c r="BL101" s="33">
        <f t="shared" si="22"/>
        <v>0</v>
      </c>
      <c r="BM101" s="33">
        <f t="shared" si="23"/>
        <v>692551.01357466471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28221</v>
      </c>
      <c r="AY102" s="18" t="str">
        <f>IF(IFERROR(比較地域マスタ!$AE37,"")=0,"",IFERROR(比較地域マスタ!$AE37,""))</f>
        <v>丹波篠山市</v>
      </c>
      <c r="AZ102" s="16"/>
      <c r="BA102" s="22">
        <v>31</v>
      </c>
      <c r="BB102" s="22">
        <v>1</v>
      </c>
      <c r="BC102" s="18" t="str">
        <f t="shared" si="24"/>
        <v>28221</v>
      </c>
      <c r="BD102" s="18" t="str">
        <f t="shared" si="25"/>
        <v>丹波篠山市</v>
      </c>
      <c r="BE102" s="33">
        <f>VLOOKUP(BC102&amp;"_"&amp;$AZ$9,データシート3!A:AB,MATCH("ea_"&amp;"太陽光（建物系）"&amp;"_年間発電",データシート3!$A$1:$AB$1,0),0)/10^3+VLOOKUP(BC102&amp;"_"&amp;$AZ$9,データシート3!A:AB,MATCH("ea_"&amp;"太陽光（土地系）"&amp;"_年間発電",データシート3!$A$1:$AB$1,0),0)/10^3</f>
        <v>1172631.1039999998</v>
      </c>
      <c r="BF102" s="33">
        <f>VLOOKUP(BC102&amp;"_"&amp;$AZ$9,データシート3!A:AB,MATCH("ea_"&amp;"風力（陸上）"&amp;"_年間発電",データシート3!$A$1:$AB$1,0),0)/10^3</f>
        <v>795543.58600000001</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1968174.69</v>
      </c>
      <c r="BJ102" s="33">
        <f>(VLOOKUP($BC102&amp;"_"&amp;$AZ$8,データシート3!$A:$AN,MATCH("da_合計",データシート3!$A$1:$AN$1,0),0))/10^3</f>
        <v>340949.92460255331</v>
      </c>
      <c r="BK102" s="33">
        <f t="shared" si="21"/>
        <v>1627224.7653974467</v>
      </c>
      <c r="BL102" s="33">
        <f t="shared" si="22"/>
        <v>0</v>
      </c>
      <c r="BM102" s="33">
        <f t="shared" si="23"/>
        <v>1627224.7653974467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28223</v>
      </c>
      <c r="AY103" s="18" t="str">
        <f>IF(IFERROR(比較地域マスタ!$AE38,"")=0,"",IFERROR(比較地域マスタ!$AE38,""))</f>
        <v>丹波市</v>
      </c>
      <c r="AZ103" s="16"/>
      <c r="BA103" s="22">
        <v>32</v>
      </c>
      <c r="BB103" s="22">
        <v>1</v>
      </c>
      <c r="BC103" s="18" t="str">
        <f t="shared" si="24"/>
        <v>28223</v>
      </c>
      <c r="BD103" s="18" t="str">
        <f t="shared" si="25"/>
        <v>丹波市</v>
      </c>
      <c r="BE103" s="33">
        <f>VLOOKUP(BC103&amp;"_"&amp;$AZ$9,データシート3!A:AB,MATCH("ea_"&amp;"太陽光（建物系）"&amp;"_年間発電",データシート3!$A$1:$AB$1,0),0)/10^3+VLOOKUP(BC103&amp;"_"&amp;$AZ$9,データシート3!A:AB,MATCH("ea_"&amp;"太陽光（土地系）"&amp;"_年間発電",データシート3!$A$1:$AB$1,0),0)/10^3</f>
        <v>1433930.696</v>
      </c>
      <c r="BF103" s="33">
        <f>VLOOKUP(BC103&amp;"_"&amp;$AZ$9,データシート3!A:AB,MATCH("ea_"&amp;"風力（陸上）"&amp;"_年間発電",データシート3!$A$1:$AB$1,0),0)/10^3</f>
        <v>816818.45200000016</v>
      </c>
      <c r="BG103" s="33">
        <f>VLOOKUP(BC103&amp;"_"&amp;$AZ$9,データシート3!A:AB,MATCH("ea_"&amp;"中小水（河川）"&amp;"_年間発電",データシート3!$A$1:$AB$1,0),0)/10^3+VLOOKUP(BC103&amp;"_"&amp;$AZ$9,データシート3!A:AB,MATCH("ea_"&amp;"中小水（農業用水路）"&amp;"_年間発電",データシート3!$A$1:$AB$1,0),0)/10^3</f>
        <v>329.10599999999999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2251078.2540000002</v>
      </c>
      <c r="BJ103" s="33">
        <f>(VLOOKUP($BC103&amp;"_"&amp;$AZ$8,データシート3!$A:$AN,MATCH("da_合計",データシート3!$A$1:$AN$1,0),0))/10^3</f>
        <v>386900.43118448707</v>
      </c>
      <c r="BK103" s="33">
        <f t="shared" si="21"/>
        <v>1864177.8228155132</v>
      </c>
      <c r="BL103" s="33">
        <f t="shared" si="22"/>
        <v>0</v>
      </c>
      <c r="BM103" s="33">
        <f t="shared" si="23"/>
        <v>1864177.8228155132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28209</v>
      </c>
      <c r="AY104" s="18" t="str">
        <f>IF(IFERROR(比較地域マスタ!$AE39,"")=0,"",IFERROR(比較地域マスタ!$AE39,""))</f>
        <v>豊岡市</v>
      </c>
      <c r="AZ104" s="16"/>
      <c r="BA104" s="22">
        <v>33</v>
      </c>
      <c r="BB104" s="22">
        <v>1</v>
      </c>
      <c r="BC104" s="18" t="str">
        <f t="shared" si="24"/>
        <v>28209</v>
      </c>
      <c r="BD104" s="18" t="str">
        <f t="shared" si="25"/>
        <v>豊岡市</v>
      </c>
      <c r="BE104" s="33">
        <f>VLOOKUP(BC104&amp;"_"&amp;$AZ$9,データシート3!A:AB,MATCH("ea_"&amp;"太陽光（建物系）"&amp;"_年間発電",データシート3!$A$1:$AB$1,0),0)/10^3+VLOOKUP(BC104&amp;"_"&amp;$AZ$9,データシート3!A:AB,MATCH("ea_"&amp;"太陽光（土地系）"&amp;"_年間発電",データシート3!$A$1:$AB$1,0),0)/10^3</f>
        <v>1093790.348</v>
      </c>
      <c r="BF104" s="33">
        <f>VLOOKUP(BC104&amp;"_"&amp;$AZ$9,データシート3!A:AB,MATCH("ea_"&amp;"風力（陸上）"&amp;"_年間発電",データシート3!$A$1:$AB$1,0),0)/10^3</f>
        <v>1817238.757</v>
      </c>
      <c r="BG104" s="33">
        <f>VLOOKUP(BC104&amp;"_"&amp;$AZ$9,データシート3!A:AB,MATCH("ea_"&amp;"中小水（河川）"&amp;"_年間発電",データシート3!$A$1:$AB$1,0),0)/10^3+VLOOKUP(BC104&amp;"_"&amp;$AZ$9,データシート3!A:AB,MATCH("ea_"&amp;"中小水（農業用水路）"&amp;"_年間発電",データシート3!$A$1:$AB$1,0),0)/10^3</f>
        <v>7573.2650000000003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870.25300000000004</v>
      </c>
      <c r="BI104" s="33">
        <f t="shared" si="26"/>
        <v>2919472.6230000001</v>
      </c>
      <c r="BJ104" s="33">
        <f>(VLOOKUP($BC104&amp;"_"&amp;$AZ$8,データシート3!$A:$AN,MATCH("da_合計",データシート3!$A$1:$AN$1,0),0))/10^3</f>
        <v>423325.99840095587</v>
      </c>
      <c r="BK104" s="33">
        <f t="shared" ref="BK104:BK135" si="27">BI104-BJ104</f>
        <v>2496146.6245990442</v>
      </c>
      <c r="BL104" s="33">
        <f t="shared" ref="BL104:BL135" si="28">IF(BK104&gt;0,0,BK104)</f>
        <v>0</v>
      </c>
      <c r="BM104" s="33">
        <f t="shared" ref="BM104:BM135" si="29">IF(BK104&gt;0,BK104,0)</f>
        <v>2496146.6245990442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28204</v>
      </c>
      <c r="AY105" s="18" t="str">
        <f>IF(IFERROR(比較地域マスタ!$AE40,"")=0,"",IFERROR(比較地域マスタ!$AE40,""))</f>
        <v>西宮市</v>
      </c>
      <c r="AZ105" s="16"/>
      <c r="BA105" s="22">
        <v>34</v>
      </c>
      <c r="BB105" s="22">
        <v>1</v>
      </c>
      <c r="BC105" s="18" t="str">
        <f t="shared" si="24"/>
        <v>28204</v>
      </c>
      <c r="BD105" s="18" t="str">
        <f t="shared" si="25"/>
        <v>西宮市</v>
      </c>
      <c r="BE105" s="33">
        <f>VLOOKUP(BC105&amp;"_"&amp;$AZ$9,データシート3!A:AB,MATCH("ea_"&amp;"太陽光（建物系）"&amp;"_年間発電",データシート3!$A$1:$AB$1,0),0)/10^3+VLOOKUP(BC105&amp;"_"&amp;$AZ$9,データシート3!A:AB,MATCH("ea_"&amp;"太陽光（土地系）"&amp;"_年間発電",データシート3!$A$1:$AB$1,0),0)/10^3</f>
        <v>1086516.2569999998</v>
      </c>
      <c r="BF105" s="33">
        <f>VLOOKUP(BC105&amp;"_"&amp;$AZ$9,データシート3!A:AB,MATCH("ea_"&amp;"風力（陸上）"&amp;"_年間発電",データシート3!$A$1:$AB$1,0),0)/10^3</f>
        <v>79617.684999999998</v>
      </c>
      <c r="BG105" s="33">
        <f>VLOOKUP(BC105&amp;"_"&amp;$AZ$9,データシート3!A:AB,MATCH("ea_"&amp;"中小水（河川）"&amp;"_年間発電",データシート3!$A$1:$AB$1,0),0)/10^3+VLOOKUP(BC105&amp;"_"&amp;$AZ$9,データシート3!A:AB,MATCH("ea_"&amp;"中小水（農業用水路）"&amp;"_年間発電",データシート3!$A$1:$AB$1,0),0)/10^3</f>
        <v>8210.89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579.351</v>
      </c>
      <c r="BI105" s="33">
        <f t="shared" si="26"/>
        <v>1174924.1829999997</v>
      </c>
      <c r="BJ105" s="33">
        <f>(VLOOKUP($BC105&amp;"_"&amp;$AZ$8,データシート3!$A:$AN,MATCH("da_合計",データシート3!$A$1:$AN$1,0),0))/10^3</f>
        <v>2078671.4558030094</v>
      </c>
      <c r="BK105" s="33">
        <f t="shared" si="27"/>
        <v>-903747.27280300972</v>
      </c>
      <c r="BL105" s="33">
        <f t="shared" si="28"/>
        <v>-903747.27280300972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28213</v>
      </c>
      <c r="AY106" s="18" t="str">
        <f>IF(IFERROR(比較地域マスタ!$AE41,"")=0,"",IFERROR(比較地域マスタ!$AE41,""))</f>
        <v>西脇市</v>
      </c>
      <c r="AZ106" s="16"/>
      <c r="BA106" s="22">
        <v>35</v>
      </c>
      <c r="BB106" s="22">
        <v>1</v>
      </c>
      <c r="BC106" s="18" t="str">
        <f t="shared" si="24"/>
        <v>28213</v>
      </c>
      <c r="BD106" s="18" t="str">
        <f t="shared" si="25"/>
        <v>西脇市</v>
      </c>
      <c r="BE106" s="33">
        <f>VLOOKUP(BC106&amp;"_"&amp;$AZ$9,データシート3!A:AB,MATCH("ea_"&amp;"太陽光（建物系）"&amp;"_年間発電",データシート3!$A$1:$AB$1,0),0)/10^3+VLOOKUP(BC106&amp;"_"&amp;$AZ$9,データシート3!A:AB,MATCH("ea_"&amp;"太陽光（土地系）"&amp;"_年間発電",データシート3!$A$1:$AB$1,0),0)/10^3</f>
        <v>583880.94799999997</v>
      </c>
      <c r="BF106" s="33">
        <f>VLOOKUP(BC106&amp;"_"&amp;$AZ$9,データシート3!A:AB,MATCH("ea_"&amp;"風力（陸上）"&amp;"_年間発電",データシート3!$A$1:$AB$1,0),0)/10^3</f>
        <v>123571.568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707452.51599999995</v>
      </c>
      <c r="BJ106" s="33">
        <f>(VLOOKUP($BC106&amp;"_"&amp;$AZ$8,データシート3!$A:$AN,MATCH("da_合計",データシート3!$A$1:$AN$1,0),0))/10^3</f>
        <v>211662.97211982572</v>
      </c>
      <c r="BK106" s="33">
        <f t="shared" si="27"/>
        <v>495789.54388017423</v>
      </c>
      <c r="BL106" s="33">
        <f t="shared" si="28"/>
        <v>0</v>
      </c>
      <c r="BM106" s="33">
        <f t="shared" si="29"/>
        <v>495789.54388017423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28382</v>
      </c>
      <c r="AY107" s="18" t="str">
        <f>IF(IFERROR(比較地域マスタ!$AE42,"")=0,"",IFERROR(比較地域マスタ!$AE42,""))</f>
        <v>播磨町</v>
      </c>
      <c r="AZ107" s="16"/>
      <c r="BA107" s="22">
        <v>36</v>
      </c>
      <c r="BB107" s="22">
        <v>1</v>
      </c>
      <c r="BC107" s="18" t="str">
        <f t="shared" si="24"/>
        <v>28382</v>
      </c>
      <c r="BD107" s="18" t="str">
        <f t="shared" si="25"/>
        <v>播磨町</v>
      </c>
      <c r="BE107" s="33">
        <f>VLOOKUP(BC107&amp;"_"&amp;$AZ$9,データシート3!A:AB,MATCH("ea_"&amp;"太陽光（建物系）"&amp;"_年間発電",データシート3!$A$1:$AB$1,0),0)/10^3+VLOOKUP(BC107&amp;"_"&amp;$AZ$9,データシート3!A:AB,MATCH("ea_"&amp;"太陽光（土地系）"&amp;"_年間発電",データシート3!$A$1:$AB$1,0),0)/10^3</f>
        <v>204503.04300000001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204503.04300000001</v>
      </c>
      <c r="BJ107" s="33">
        <f>(VLOOKUP($BC107&amp;"_"&amp;$AZ$8,データシート3!$A:$AN,MATCH("da_合計",データシート3!$A$1:$AN$1,0),0))/10^3</f>
        <v>347400.39552104648</v>
      </c>
      <c r="BK107" s="33">
        <f t="shared" si="27"/>
        <v>-142897.35252104647</v>
      </c>
      <c r="BL107" s="33">
        <f t="shared" si="28"/>
        <v>-142897.35252104647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28201</v>
      </c>
      <c r="AY108" s="18" t="str">
        <f>IF(IFERROR(比較地域マスタ!$AE43,"")=0,"",IFERROR(比較地域マスタ!$AE43,""))</f>
        <v>姫路市</v>
      </c>
      <c r="AZ108" s="16"/>
      <c r="BA108" s="22">
        <v>37</v>
      </c>
      <c r="BB108" s="22">
        <v>1</v>
      </c>
      <c r="BC108" s="18" t="str">
        <f t="shared" si="24"/>
        <v>28201</v>
      </c>
      <c r="BD108" s="18" t="str">
        <f t="shared" si="25"/>
        <v>姫路市</v>
      </c>
      <c r="BE108" s="33">
        <f>VLOOKUP(BC108&amp;"_"&amp;$AZ$9,データシート3!A:AB,MATCH("ea_"&amp;"太陽光（建物系）"&amp;"_年間発電",データシート3!$A$1:$AB$1,0),0)/10^3+VLOOKUP(BC108&amp;"_"&amp;$AZ$9,データシート3!A:AB,MATCH("ea_"&amp;"太陽光（土地系）"&amp;"_年間発電",データシート3!$A$1:$AB$1,0),0)/10^3</f>
        <v>3563140.1370000001</v>
      </c>
      <c r="BF108" s="33">
        <f>VLOOKUP(BC108&amp;"_"&amp;$AZ$9,データシート3!A:AB,MATCH("ea_"&amp;"風力（陸上）"&amp;"_年間発電",データシート3!$A$1:$AB$1,0),0)/10^3</f>
        <v>237829.26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3800969.3969999999</v>
      </c>
      <c r="BJ108" s="33">
        <f>(VLOOKUP($BC108&amp;"_"&amp;$AZ$8,データシート3!$A:$AN,MATCH("da_合計",データシート3!$A$1:$AN$1,0),0))/10^3</f>
        <v>4169170.260919095</v>
      </c>
      <c r="BK108" s="33">
        <f t="shared" si="27"/>
        <v>-368200.86391909514</v>
      </c>
      <c r="BL108" s="33">
        <f t="shared" si="28"/>
        <v>-368200.86391909514</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28443</v>
      </c>
      <c r="AY109" s="18" t="str">
        <f>IF(IFERROR(比較地域マスタ!$AE44,"")=0,"",IFERROR(比較地域マスタ!$AE44,""))</f>
        <v>福崎町</v>
      </c>
      <c r="AZ109" s="16"/>
      <c r="BA109" s="22">
        <v>38</v>
      </c>
      <c r="BB109" s="22">
        <v>1</v>
      </c>
      <c r="BC109" s="18" t="str">
        <f t="shared" si="24"/>
        <v>28443</v>
      </c>
      <c r="BD109" s="18" t="str">
        <f t="shared" si="25"/>
        <v>福崎町</v>
      </c>
      <c r="BE109" s="33">
        <f>VLOOKUP(BC109&amp;"_"&amp;$AZ$9,データシート3!A:AB,MATCH("ea_"&amp;"太陽光（建物系）"&amp;"_年間発電",データシート3!$A$1:$AB$1,0),0)/10^3+VLOOKUP(BC109&amp;"_"&amp;$AZ$9,データシート3!A:AB,MATCH("ea_"&amp;"太陽光（土地系）"&amp;"_年間発電",データシート3!$A$1:$AB$1,0),0)/10^3</f>
        <v>361089.90799999994</v>
      </c>
      <c r="BF109" s="33">
        <f>VLOOKUP(BC109&amp;"_"&amp;$AZ$9,データシート3!A:AB,MATCH("ea_"&amp;"風力（陸上）"&amp;"_年間発電",データシート3!$A$1:$AB$1,0),0)/10^3</f>
        <v>13630.449000000001</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374720.35699999996</v>
      </c>
      <c r="BJ109" s="33">
        <f>(VLOOKUP($BC109&amp;"_"&amp;$AZ$8,データシート3!$A:$AN,MATCH("da_合計",データシート3!$A$1:$AN$1,0),0))/10^3</f>
        <v>228751.33901014194</v>
      </c>
      <c r="BK109" s="33">
        <f t="shared" si="27"/>
        <v>145969.01798985802</v>
      </c>
      <c r="BL109" s="33">
        <f t="shared" si="28"/>
        <v>0</v>
      </c>
      <c r="BM109" s="33">
        <f t="shared" si="29"/>
        <v>145969.01798985802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28215</v>
      </c>
      <c r="AY110" s="18" t="str">
        <f>IF(IFERROR(比較地域マスタ!$AE45,"")=0,"",IFERROR(比較地域マスタ!$AE45,""))</f>
        <v>三木市</v>
      </c>
      <c r="AZ110" s="16"/>
      <c r="BA110" s="22">
        <v>39</v>
      </c>
      <c r="BB110" s="22">
        <v>1</v>
      </c>
      <c r="BC110" s="18" t="str">
        <f t="shared" si="24"/>
        <v>28215</v>
      </c>
      <c r="BD110" s="18" t="str">
        <f t="shared" si="25"/>
        <v>三木市</v>
      </c>
      <c r="BE110" s="33">
        <f>VLOOKUP(BC110&amp;"_"&amp;$AZ$9,データシート3!A:AB,MATCH("ea_"&amp;"太陽光（建物系）"&amp;"_年間発電",データシート3!$A$1:$AB$1,0),0)/10^3+VLOOKUP(BC110&amp;"_"&amp;$AZ$9,データシート3!A:AB,MATCH("ea_"&amp;"太陽光（土地系）"&amp;"_年間発電",データシート3!$A$1:$AB$1,0),0)/10^3</f>
        <v>1169246.892</v>
      </c>
      <c r="BF110" s="33">
        <f>VLOOKUP(BC110&amp;"_"&amp;$AZ$9,データシート3!A:AB,MATCH("ea_"&amp;"風力（陸上）"&amp;"_年間発電",データシート3!$A$1:$AB$1,0),0)/10^3</f>
        <v>52150.63900000001</v>
      </c>
      <c r="BG110" s="33">
        <f>VLOOKUP(BC110&amp;"_"&amp;$AZ$9,データシート3!A:AB,MATCH("ea_"&amp;"中小水（河川）"&amp;"_年間発電",データシート3!$A$1:$AB$1,0),0)/10^3+VLOOKUP(BC110&amp;"_"&amp;$AZ$9,データシート3!A:AB,MATCH("ea_"&amp;"中小水（農業用水路）"&amp;"_年間発電",データシート3!$A$1:$AB$1,0),0)/10^3</f>
        <v>3645.6439999999998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1225043.175</v>
      </c>
      <c r="BJ110" s="33">
        <f>(VLOOKUP($BC110&amp;"_"&amp;$AZ$8,データシート3!$A:$AN,MATCH("da_合計",データシート3!$A$1:$AN$1,0),0))/10^3</f>
        <v>473067.54111684079</v>
      </c>
      <c r="BK110" s="33">
        <f t="shared" si="27"/>
        <v>751975.63388315926</v>
      </c>
      <c r="BL110" s="33">
        <f t="shared" si="28"/>
        <v>0</v>
      </c>
      <c r="BM110" s="33">
        <f t="shared" si="29"/>
        <v>751975.63388315926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28224</v>
      </c>
      <c r="AY111" s="18" t="str">
        <f>IF(IFERROR(比較地域マスタ!$AE46,"")=0,"",IFERROR(比較地域マスタ!$AE46,""))</f>
        <v>南あわじ市</v>
      </c>
      <c r="AZ111" s="16"/>
      <c r="BA111" s="22">
        <v>40</v>
      </c>
      <c r="BB111" s="22">
        <v>1</v>
      </c>
      <c r="BC111" s="18" t="str">
        <f t="shared" si="24"/>
        <v>28224</v>
      </c>
      <c r="BD111" s="18" t="str">
        <f t="shared" si="25"/>
        <v>南あわじ市</v>
      </c>
      <c r="BE111" s="33">
        <f>VLOOKUP(BC111&amp;"_"&amp;$AZ$9,データシート3!A:AB,MATCH("ea_"&amp;"太陽光（建物系）"&amp;"_年間発電",データシート3!$A$1:$AB$1,0),0)/10^3+VLOOKUP(BC111&amp;"_"&amp;$AZ$9,データシート3!A:AB,MATCH("ea_"&amp;"太陽光（土地系）"&amp;"_年間発電",データシート3!$A$1:$AB$1,0),0)/10^3</f>
        <v>1410863.953</v>
      </c>
      <c r="BF111" s="33">
        <f>VLOOKUP(BC111&amp;"_"&amp;$AZ$9,データシート3!A:AB,MATCH("ea_"&amp;"風力（陸上）"&amp;"_年間発電",データシート3!$A$1:$AB$1,0),0)/10^3</f>
        <v>402369.103</v>
      </c>
      <c r="BG111" s="33">
        <f>VLOOKUP(BC111&amp;"_"&amp;$AZ$9,データシート3!A:AB,MATCH("ea_"&amp;"中小水（河川）"&amp;"_年間発電",データシート3!$A$1:$AB$1,0),0)/10^3+VLOOKUP(BC111&amp;"_"&amp;$AZ$9,データシート3!A:AB,MATCH("ea_"&amp;"中小水（農業用水路）"&amp;"_年間発電",データシート3!$A$1:$AB$1,0),0)/10^3</f>
        <v>492.79</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1813725.8459999999</v>
      </c>
      <c r="BJ111" s="33">
        <f>(VLOOKUP($BC111&amp;"_"&amp;$AZ$8,データシート3!$A:$AN,MATCH("da_合計",データシート3!$A$1:$AN$1,0),0))/10^3</f>
        <v>218990.5997892695</v>
      </c>
      <c r="BK111" s="33">
        <f t="shared" si="27"/>
        <v>1594735.2462107304</v>
      </c>
      <c r="BL111" s="33">
        <f t="shared" si="28"/>
        <v>0</v>
      </c>
      <c r="BM111" s="33">
        <f t="shared" si="29"/>
        <v>1594735.2462107304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28222</v>
      </c>
      <c r="AY112" s="18" t="str">
        <f>IF(IFERROR(比較地域マスタ!$AE47,"")=0,"",IFERROR(比較地域マスタ!$AE47,""))</f>
        <v>養父市</v>
      </c>
      <c r="AZ112" s="16"/>
      <c r="BA112" s="22">
        <v>41</v>
      </c>
      <c r="BB112" s="22">
        <v>1</v>
      </c>
      <c r="BC112" s="18" t="str">
        <f t="shared" si="24"/>
        <v>28222</v>
      </c>
      <c r="BD112" s="18" t="str">
        <f t="shared" si="25"/>
        <v>養父市</v>
      </c>
      <c r="BE112" s="33">
        <f>VLOOKUP(BC112&amp;"_"&amp;$AZ$9,データシート3!A:AB,MATCH("ea_"&amp;"太陽光（建物系）"&amp;"_年間発電",データシート3!$A$1:$AB$1,0),0)/10^3+VLOOKUP(BC112&amp;"_"&amp;$AZ$9,データシート3!A:AB,MATCH("ea_"&amp;"太陽光（土地系）"&amp;"_年間発電",データシート3!$A$1:$AB$1,0),0)/10^3</f>
        <v>398081.36100000003</v>
      </c>
      <c r="BF112" s="33">
        <f>VLOOKUP(BC112&amp;"_"&amp;$AZ$9,データシート3!A:AB,MATCH("ea_"&amp;"風力（陸上）"&amp;"_年間発電",データシート3!$A$1:$AB$1,0),0)/10^3</f>
        <v>1181155.977</v>
      </c>
      <c r="BG112" s="33">
        <f>VLOOKUP(BC112&amp;"_"&amp;$AZ$9,データシート3!A:AB,MATCH("ea_"&amp;"中小水（河川）"&amp;"_年間発電",データシート3!$A$1:$AB$1,0),0)/10^3+VLOOKUP(BC112&amp;"_"&amp;$AZ$9,データシート3!A:AB,MATCH("ea_"&amp;"中小水（農業用水路）"&amp;"_年間発電",データシート3!$A$1:$AB$1,0),0)/10^3</f>
        <v>29679.797999999995</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1608917.1359999999</v>
      </c>
      <c r="BJ112" s="33">
        <f>(VLOOKUP($BC112&amp;"_"&amp;$AZ$8,データシート3!$A:$AN,MATCH("da_合計",データシート3!$A$1:$AN$1,0),0))/10^3</f>
        <v>122608.62088764895</v>
      </c>
      <c r="BK112" s="33">
        <f t="shared" si="27"/>
        <v>1486308.5151123509</v>
      </c>
      <c r="BL112" s="33">
        <f t="shared" si="28"/>
        <v>0</v>
      </c>
      <c r="BM112" s="33">
        <f t="shared" si="29"/>
        <v>1486308.5151123509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丹波市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28223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11</v>
      </c>
      <c r="H7" s="701">
        <f t="shared" si="0"/>
        <v>11</v>
      </c>
      <c r="I7" s="701">
        <f t="shared" si="0"/>
        <v>11</v>
      </c>
      <c r="J7" s="701">
        <f t="shared" si="0"/>
        <v>11</v>
      </c>
      <c r="K7" s="702">
        <f t="shared" si="0"/>
        <v>11</v>
      </c>
      <c r="L7" s="702">
        <f t="shared" si="0"/>
        <v>11</v>
      </c>
      <c r="M7" s="702">
        <f t="shared" si="0"/>
        <v>10</v>
      </c>
      <c r="N7" s="702">
        <f t="shared" si="0"/>
        <v>11</v>
      </c>
      <c r="O7" s="702">
        <f>SUM(O8:O13)</f>
        <v>11</v>
      </c>
      <c r="P7" s="702">
        <f t="shared" si="0"/>
        <v>11</v>
      </c>
      <c r="Q7" s="703">
        <f>SUM(Q8:Q13)</f>
        <v>13</v>
      </c>
      <c r="R7" s="909">
        <f t="shared" si="0"/>
        <v>136.78299999999999</v>
      </c>
      <c r="S7" s="910">
        <f t="shared" si="0"/>
        <v>132.48099999999999</v>
      </c>
      <c r="T7" s="910">
        <f t="shared" si="0"/>
        <v>112.568</v>
      </c>
      <c r="U7" s="910">
        <f t="shared" si="0"/>
        <v>123.64</v>
      </c>
      <c r="V7" s="910">
        <f t="shared" si="0"/>
        <v>132.47200000000001</v>
      </c>
      <c r="W7" s="910">
        <f t="shared" si="0"/>
        <v>134.78</v>
      </c>
      <c r="X7" s="910">
        <f t="shared" si="0"/>
        <v>120.259</v>
      </c>
      <c r="Y7" s="910">
        <f t="shared" si="0"/>
        <v>101.497</v>
      </c>
      <c r="Z7" s="910">
        <f>SUM(Z8:Z13)</f>
        <v>95.869</v>
      </c>
      <c r="AA7" s="910">
        <f>SUM(AA8:AA13)</f>
        <v>92.882999999999996</v>
      </c>
      <c r="AB7" s="911">
        <f t="shared" si="0"/>
        <v>102.039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11</v>
      </c>
      <c r="H10" s="714">
        <f>VLOOKUP($D$3&amp;"_"&amp;H$3,データシート1!$A:$BU,MATCH($G$2&amp;"_"&amp;$C10,データシート1!$A$1:$BU$1,0),0)</f>
        <v>11</v>
      </c>
      <c r="I10" s="714">
        <f>VLOOKUP($D$3&amp;"_"&amp;I$3,データシート1!$A:$BU,MATCH($G$2&amp;"_"&amp;$C10,データシート1!$A$1:$BU$1,0),0)</f>
        <v>11</v>
      </c>
      <c r="J10" s="714">
        <f>VLOOKUP($D$3&amp;"_"&amp;J$3,データシート1!$A:$BU,MATCH($G$2&amp;"_"&amp;$C10,データシート1!$A$1:$BU$1,0),0)</f>
        <v>11</v>
      </c>
      <c r="K10" s="715">
        <f>VLOOKUP($D$3&amp;"_"&amp;K$3,データシート1!$A:$BU,MATCH($G$2&amp;"_"&amp;$C10,データシート1!$A$1:$BU$1,0),0)</f>
        <v>11</v>
      </c>
      <c r="L10" s="715">
        <f>VLOOKUP($D$3&amp;"_"&amp;L$3,データシート1!$A:$BU,MATCH($G$2&amp;"_"&amp;$C10,データシート1!$A$1:$BU$1,0),0)</f>
        <v>11</v>
      </c>
      <c r="M10" s="715">
        <f>VLOOKUP($D$3&amp;"_"&amp;M$3,データシート1!$A:$BU,MATCH($G$2&amp;"_"&amp;$C10,データシート1!$A$1:$BU$1,0),0)</f>
        <v>10</v>
      </c>
      <c r="N10" s="715">
        <f>VLOOKUP($D$3&amp;"_"&amp;N$3,データシート1!$A:$BU,MATCH($G$2&amp;"_"&amp;$C10,データシート1!$A$1:$BU$1,0),0)</f>
        <v>11</v>
      </c>
      <c r="O10" s="715">
        <f>VLOOKUP($D$3&amp;"_"&amp;O$3,データシート1!$A:$BU,MATCH($G$2&amp;"_"&amp;$C10,データシート1!$A$1:$BU$1,0),0)</f>
        <v>11</v>
      </c>
      <c r="P10" s="715">
        <f>VLOOKUP($D$3&amp;"_"&amp;P$3,データシート1!$A:$BU,MATCH($G$2&amp;"_"&amp;$C10,データシート1!$A$1:$BU$1,0),0)</f>
        <v>10</v>
      </c>
      <c r="Q10" s="716">
        <f>VLOOKUP($D$3&amp;"_"&amp;Q$3,データシート1!$A:$BU,MATCH($G$2&amp;"_"&amp;$C10,データシート1!$A$1:$BU$1,0),0)</f>
        <v>10</v>
      </c>
      <c r="R10" s="915">
        <f>VLOOKUP($D$3&amp;"_"&amp;R$3,データシート1!$A:$BU,MATCH($R$2&amp;"_"&amp;$C10,データシート1!$A$1:$BU$1,0),0)</f>
        <v>136.78299999999999</v>
      </c>
      <c r="S10" s="916">
        <f>VLOOKUP($D$3&amp;"_"&amp;S$3,データシート1!$A:$BU,MATCH($R$2&amp;"_"&amp;$C10,データシート1!$A$1:$BU$1,0),0)</f>
        <v>132.48099999999999</v>
      </c>
      <c r="T10" s="916">
        <f>VLOOKUP($D$3&amp;"_"&amp;T$3,データシート1!$A:$BU,MATCH($R$2&amp;"_"&amp;$C10,データシート1!$A$1:$BU$1,0),0)</f>
        <v>112.568</v>
      </c>
      <c r="U10" s="916">
        <f>VLOOKUP($D$3&amp;"_"&amp;U$3,データシート1!$A:$BU,MATCH($R$2&amp;"_"&amp;$C10,データシート1!$A$1:$BU$1,0),0)</f>
        <v>123.64</v>
      </c>
      <c r="V10" s="916">
        <f>VLOOKUP($D$3&amp;"_"&amp;V$3,データシート1!$A:$BU,MATCH($R$2&amp;"_"&amp;$C10,データシート1!$A$1:$BU$1,0),0)</f>
        <v>132.47200000000001</v>
      </c>
      <c r="W10" s="916">
        <f>VLOOKUP($D$3&amp;"_"&amp;W$3,データシート1!$A:$BU,MATCH($R$2&amp;"_"&amp;$C10,データシート1!$A$1:$BU$1,0),0)</f>
        <v>134.78</v>
      </c>
      <c r="X10" s="916">
        <f>VLOOKUP($D$3&amp;"_"&amp;X$3,データシート1!$A:$BU,MATCH($R$2&amp;"_"&amp;$C10,データシート1!$A$1:$BU$1,0),0)</f>
        <v>120.259</v>
      </c>
      <c r="Y10" s="916">
        <f>VLOOKUP($D$3&amp;"_"&amp;Y$3,データシート1!$A:$BU,MATCH($R$2&amp;"_"&amp;$C10,データシート1!$A$1:$BU$1,0),0)</f>
        <v>101.497</v>
      </c>
      <c r="Z10" s="916">
        <f>VLOOKUP($D$3&amp;"_"&amp;Z$3,データシート1!$A:$BU,MATCH($R$2&amp;"_"&amp;$C10,データシート1!$A$1:$BU$1,0),0)</f>
        <v>95.869</v>
      </c>
      <c r="AA10" s="916">
        <f>VLOOKUP($D$3&amp;"_"&amp;AA$3,データシート1!$A:$BU,MATCH($R$2&amp;"_"&amp;$C10,データシート1!$A$1:$BU$1,0),0)</f>
        <v>89.533000000000001</v>
      </c>
      <c r="AB10" s="917">
        <f>VLOOKUP($D$3&amp;"_"&amp;AB$3,データシート1!$A:$BU,MATCH($R$2&amp;"_"&amp;$C10,データシート1!$A$1:$BU$1,0),0)</f>
        <v>92.04</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1</v>
      </c>
      <c r="Q11" s="716">
        <f>VLOOKUP($D$3&amp;"_"&amp;Q$3,データシート1!$A:$BU,MATCH($G$2&amp;"_"&amp;$C11,データシート1!$A$1:$BU$1,0),0)</f>
        <v>3</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3.35</v>
      </c>
      <c r="AB11" s="917">
        <f>VLOOKUP($D$3&amp;"_"&amp;AB$3,データシート1!$A:$BU,MATCH($R$2&amp;"_"&amp;$C11,データシート1!$A$1:$BU$1,0),0)</f>
        <v>9.9990000000000006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11</v>
      </c>
      <c r="H26" s="734">
        <f>VLOOKUP($D$3&amp;"_"&amp;H$3,データシート2!$A:$SI,MATCH($G$2&amp;"_"&amp;$B26,データシート2!$A$1:$SI$1,0),0)</f>
        <v>11</v>
      </c>
      <c r="I26" s="734">
        <f>VLOOKUP($D$3&amp;"_"&amp;I$3,データシート2!$A:$SI,MATCH($G$2&amp;"_"&amp;$B26,データシート2!$A$1:$SI$1,0),0)</f>
        <v>11</v>
      </c>
      <c r="J26" s="734">
        <f>VLOOKUP($D$3&amp;"_"&amp;J$3,データシート2!$A:$SI,MATCH($G$2&amp;"_"&amp;$B26,データシート2!$A$1:$SI$1,0),0)</f>
        <v>11</v>
      </c>
      <c r="K26" s="735">
        <f>VLOOKUP($D$3&amp;"_"&amp;K$3,データシート2!$A:$SI,MATCH($G$2&amp;"_"&amp;$B26,データシート2!$A$1:$SI$1,0),0)</f>
        <v>11</v>
      </c>
      <c r="L26" s="735">
        <f>VLOOKUP($D$3&amp;"_"&amp;L$3,データシート2!$A:$SI,MATCH($G$2&amp;"_"&amp;$B26,データシート2!$A$1:$SI$1,0),0)</f>
        <v>11</v>
      </c>
      <c r="M26" s="735">
        <f>VLOOKUP($D$3&amp;"_"&amp;M$3,データシート2!$A:$SI,MATCH($G$2&amp;"_"&amp;$B26,データシート2!$A$1:$SI$1,0),0)</f>
        <v>10</v>
      </c>
      <c r="N26" s="735">
        <f>VLOOKUP($D$3&amp;"_"&amp;N$3,データシート2!$A:$SI,MATCH($G$2&amp;"_"&amp;$B26,データシート2!$A$1:$SI$1,0),0)</f>
        <v>11</v>
      </c>
      <c r="O26" s="735">
        <f>VLOOKUP($D$3&amp;"_"&amp;O$3,データシート2!$A:$SI,MATCH($G$2&amp;"_"&amp;$B26,データシート2!$A$1:$SI$1,0),0)</f>
        <v>11</v>
      </c>
      <c r="P26" s="735">
        <f>VLOOKUP($D$3&amp;"_"&amp;P$3,データシート2!$A:$SI,MATCH($G$2&amp;"_"&amp;$B26,データシート2!$A$1:$SI$1,0),0)</f>
        <v>10</v>
      </c>
      <c r="Q26" s="736">
        <f>VLOOKUP($D$3&amp;"_"&amp;Q$3,データシート2!$A:$SI,MATCH($G$2&amp;"_"&amp;$B26,データシート2!$A$1:$SI$1,0),0)</f>
        <v>10</v>
      </c>
      <c r="R26" s="924">
        <f>VLOOKUP($D$3&amp;"_"&amp;R$3,データシート2!$A:$SI,MATCH($R$2&amp;"_"&amp;$B26,データシート2!$A$1:$SI$1,0),0)</f>
        <v>136.78299999999999</v>
      </c>
      <c r="S26" s="925">
        <f>VLOOKUP($D$3&amp;"_"&amp;S$3,データシート2!$A:$SI,MATCH($R$2&amp;"_"&amp;$B26,データシート2!$A$1:$SI$1,0),0)</f>
        <v>132.48099999999999</v>
      </c>
      <c r="T26" s="925">
        <f>VLOOKUP($D$3&amp;"_"&amp;T$3,データシート2!$A:$SI,MATCH($R$2&amp;"_"&amp;$B26,データシート2!$A$1:$SI$1,0),0)</f>
        <v>112.568</v>
      </c>
      <c r="U26" s="925">
        <f>VLOOKUP($D$3&amp;"_"&amp;U$3,データシート2!$A:$SI,MATCH($R$2&amp;"_"&amp;$B26,データシート2!$A$1:$SI$1,0),0)</f>
        <v>123.64</v>
      </c>
      <c r="V26" s="925">
        <f>VLOOKUP($D$3&amp;"_"&amp;V$3,データシート2!$A:$SI,MATCH($R$2&amp;"_"&amp;$B26,データシート2!$A$1:$SI$1,0),0)</f>
        <v>132.47200000000001</v>
      </c>
      <c r="W26" s="925">
        <f>VLOOKUP($D$3&amp;"_"&amp;W$3,データシート2!$A:$SI,MATCH($R$2&amp;"_"&amp;$B26,データシート2!$A$1:$SI$1,0),0)</f>
        <v>134.78</v>
      </c>
      <c r="X26" s="925">
        <f>VLOOKUP($D$3&amp;"_"&amp;X$3,データシート2!$A:$SI,MATCH($R$2&amp;"_"&amp;$B26,データシート2!$A$1:$SI$1,0),0)</f>
        <v>120.259</v>
      </c>
      <c r="Y26" s="925">
        <f>VLOOKUP($D$3&amp;"_"&amp;Y$3,データシート2!$A:$SI,MATCH($R$2&amp;"_"&amp;$B26,データシート2!$A$1:$SI$1,0),0)</f>
        <v>101.497</v>
      </c>
      <c r="Z26" s="925">
        <f>VLOOKUP($D$3&amp;"_"&amp;Z$3,データシート2!$A:$SI,MATCH($R$2&amp;"_"&amp;$B26,データシート2!$A$1:$SI$1,0),0)</f>
        <v>95.869</v>
      </c>
      <c r="AA26" s="925">
        <f>VLOOKUP($D$3&amp;"_"&amp;AA$3,データシート2!$A:$SI,MATCH($R$2&amp;"_"&amp;$B26,データシート2!$A$1:$SI$1,0),0)</f>
        <v>89.533000000000001</v>
      </c>
      <c r="AB26" s="926">
        <f>VLOOKUP($D$3&amp;"_"&amp;AB$3,データシート2!$A:$SI,MATCH($R$2&amp;"_"&amp;$B26,データシート2!$A$1:$SI$1,0),0)</f>
        <v>92.04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2</v>
      </c>
      <c r="H32" s="766">
        <f>VLOOKUP($D$3&amp;"_"&amp;H$3,データシート2!$A:$SI,MATCH($G$2&amp;"_"&amp;$C32,データシート2!$A$1:$SI$1,0),0)</f>
        <v>2</v>
      </c>
      <c r="I32" s="766">
        <f>VLOOKUP($D$3&amp;"_"&amp;I$3,データシート2!$A:$SI,MATCH($G$2&amp;"_"&amp;$C32,データシート2!$A$1:$SI$1,0),0)</f>
        <v>2</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2</v>
      </c>
      <c r="M32" s="767">
        <f>VLOOKUP($D$3&amp;"_"&amp;M$3,データシート2!$A:$SI,MATCH($G$2&amp;"_"&amp;$C32,データシート2!$A$1:$SI$1,0),0)</f>
        <v>2</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1</v>
      </c>
      <c r="Q32" s="768">
        <f>VLOOKUP($D$3&amp;"_"&amp;Q$3,データシート2!$A:$SI,MATCH($G$2&amp;"_"&amp;$C32,データシート2!$A$1:$SI$1,0),0)</f>
        <v>2</v>
      </c>
      <c r="R32" s="937">
        <f>VLOOKUP($D$3&amp;"_"&amp;R$3,データシート2!$A:$SI,MATCH($R$2&amp;"_"&amp;$C32,データシート2!$A$1:$SI$1,0),0)</f>
        <v>89.155000000000001</v>
      </c>
      <c r="S32" s="938">
        <f>VLOOKUP($D$3&amp;"_"&amp;S$3,データシート2!$A:$SI,MATCH($R$2&amp;"_"&amp;$C32,データシート2!$A$1:$SI$1,0),0)</f>
        <v>76.078999999999994</v>
      </c>
      <c r="T32" s="938">
        <f>VLOOKUP($D$3&amp;"_"&amp;T$3,データシート2!$A:$SI,MATCH($R$2&amp;"_"&amp;$C32,データシート2!$A$1:$SI$1,0),0)</f>
        <v>67.745999999999995</v>
      </c>
      <c r="U32" s="938">
        <f>VLOOKUP($D$3&amp;"_"&amp;U$3,データシート2!$A:$SI,MATCH($R$2&amp;"_"&amp;$C32,データシート2!$A$1:$SI$1,0),0)</f>
        <v>75.698999999999998</v>
      </c>
      <c r="V32" s="938">
        <f>VLOOKUP($D$3&amp;"_"&amp;V$3,データシート2!$A:$SI,MATCH($R$2&amp;"_"&amp;$C32,データシート2!$A$1:$SI$1,0),0)</f>
        <v>84.783000000000001</v>
      </c>
      <c r="W32" s="938">
        <f>VLOOKUP($D$3&amp;"_"&amp;W$3,データシート2!$A:$SI,MATCH($R$2&amp;"_"&amp;$C32,データシート2!$A$1:$SI$1,0),0)</f>
        <v>87.313000000000002</v>
      </c>
      <c r="X32" s="938">
        <f>VLOOKUP($D$3&amp;"_"&amp;X$3,データシート2!$A:$SI,MATCH($R$2&amp;"_"&amp;$C32,データシート2!$A$1:$SI$1,0),0)</f>
        <v>79.468000000000004</v>
      </c>
      <c r="Y32" s="938">
        <f>VLOOKUP($D$3&amp;"_"&amp;Y$3,データシート2!$A:$SI,MATCH($R$2&amp;"_"&amp;$C32,データシート2!$A$1:$SI$1,0),0)</f>
        <v>57.368000000000002</v>
      </c>
      <c r="Z32" s="938">
        <f>VLOOKUP($D$3&amp;"_"&amp;Z$3,データシート2!$A:$SI,MATCH($R$2&amp;"_"&amp;$C32,データシート2!$A$1:$SI$1,0),0)</f>
        <v>58.78</v>
      </c>
      <c r="AA32" s="938">
        <f>VLOOKUP($D$3&amp;"_"&amp;AA$3,データシート2!$A:$SI,MATCH($R$2&amp;"_"&amp;$C32,データシート2!$A$1:$SI$1,0),0)</f>
        <v>55.344000000000001</v>
      </c>
      <c r="AB32" s="939">
        <f>VLOOKUP($D$3&amp;"_"&amp;AB$3,データシート2!$A:$SI,MATCH($R$2&amp;"_"&amp;$C32,データシート2!$A$1:$SI$1,0),0)</f>
        <v>56.343000000000004</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2.1459999999999999</v>
      </c>
      <c r="S33" s="938">
        <f>VLOOKUP($D$3&amp;"_"&amp;S$3,データシート2!$A:$SI,MATCH($R$2&amp;"_"&amp;$C33,データシート2!$A$1:$SI$1,0),0)</f>
        <v>2.2349999999999999</v>
      </c>
      <c r="T33" s="938">
        <f>VLOOKUP($D$3&amp;"_"&amp;T$3,データシート2!$A:$SI,MATCH($R$2&amp;"_"&amp;$C33,データシート2!$A$1:$SI$1,0),0)</f>
        <v>2.4910000000000001</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4.1970000000000001</v>
      </c>
      <c r="S34" s="938">
        <f>VLOOKUP($D$3&amp;"_"&amp;S$3,データシート2!$A:$SI,MATCH($R$2&amp;"_"&amp;$C34,データシート2!$A$1:$SI$1,0),0)</f>
        <v>4.4829999999999997</v>
      </c>
      <c r="T34" s="938">
        <f>VLOOKUP($D$3&amp;"_"&amp;T$3,データシート2!$A:$SI,MATCH($R$2&amp;"_"&amp;$C34,データシート2!$A$1:$SI$1,0),0)</f>
        <v>9.4450000000000003</v>
      </c>
      <c r="U34" s="938">
        <f>VLOOKUP($D$3&amp;"_"&amp;U$3,データシート2!$A:$SI,MATCH($R$2&amp;"_"&amp;$C34,データシート2!$A$1:$SI$1,0),0)</f>
        <v>9.5559999999999992</v>
      </c>
      <c r="V34" s="938">
        <f>VLOOKUP($D$3&amp;"_"&amp;V$3,データシート2!$A:$SI,MATCH($R$2&amp;"_"&amp;$C34,データシート2!$A$1:$SI$1,0),0)</f>
        <v>8.8580000000000005</v>
      </c>
      <c r="W34" s="938">
        <f>VLOOKUP($D$3&amp;"_"&amp;W$3,データシート2!$A:$SI,MATCH($R$2&amp;"_"&amp;$C34,データシート2!$A$1:$SI$1,0),0)</f>
        <v>8.9830000000000005</v>
      </c>
      <c r="X34" s="938">
        <f>VLOOKUP($D$3&amp;"_"&amp;X$3,データシート2!$A:$SI,MATCH($R$2&amp;"_"&amp;$C34,データシート2!$A$1:$SI$1,0),0)</f>
        <v>9.8970000000000002</v>
      </c>
      <c r="Y34" s="938">
        <f>VLOOKUP($D$3&amp;"_"&amp;Y$3,データシート2!$A:$SI,MATCH($R$2&amp;"_"&amp;$C34,データシート2!$A$1:$SI$1,0),0)</f>
        <v>9.4459999999999997</v>
      </c>
      <c r="Z34" s="938">
        <f>VLOOKUP($D$3&amp;"_"&amp;Z$3,データシート2!$A:$SI,MATCH($R$2&amp;"_"&amp;$C34,データシート2!$A$1:$SI$1,0),0)</f>
        <v>8.15</v>
      </c>
      <c r="AA34" s="938">
        <f>VLOOKUP($D$3&amp;"_"&amp;AA$3,データシート2!$A:$SI,MATCH($R$2&amp;"_"&amp;$C34,データシート2!$A$1:$SI$1,0),0)</f>
        <v>7.8319999999999999</v>
      </c>
      <c r="AB34" s="939">
        <f>VLOOKUP($D$3&amp;"_"&amp;AB$3,データシート2!$A:$SI,MATCH($R$2&amp;"_"&amp;$C34,データシート2!$A$1:$SI$1,0),0)</f>
        <v>8.5589999999999993</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4.4219999999999997</v>
      </c>
      <c r="S38" s="938">
        <f>VLOOKUP($D$3&amp;"_"&amp;S$3,データシート2!$A:$SI,MATCH($R$2&amp;"_"&amp;$C38,データシート2!$A$1:$SI$1,0),0)</f>
        <v>8.8699999999999992</v>
      </c>
      <c r="T38" s="938">
        <f>VLOOKUP($D$3&amp;"_"&amp;T$3,データシート2!$A:$SI,MATCH($R$2&amp;"_"&amp;$C38,データシート2!$A$1:$SI$1,0),0)</f>
        <v>9.7560000000000002</v>
      </c>
      <c r="U38" s="938">
        <f>VLOOKUP($D$3&amp;"_"&amp;U$3,データシート2!$A:$SI,MATCH($R$2&amp;"_"&amp;$C38,データシート2!$A$1:$SI$1,0),0)</f>
        <v>7.06</v>
      </c>
      <c r="V38" s="938">
        <f>VLOOKUP($D$3&amp;"_"&amp;V$3,データシート2!$A:$SI,MATCH($R$2&amp;"_"&amp;$C38,データシート2!$A$1:$SI$1,0),0)</f>
        <v>7.06</v>
      </c>
      <c r="W38" s="938">
        <f>VLOOKUP($D$3&amp;"_"&amp;W$3,データシート2!$A:$SI,MATCH($R$2&amp;"_"&amp;$C38,データシート2!$A$1:$SI$1,0),0)</f>
        <v>6.8650000000000002</v>
      </c>
      <c r="X38" s="938">
        <f>VLOOKUP($D$3&amp;"_"&amp;X$3,データシート2!$A:$SI,MATCH($R$2&amp;"_"&amp;$C38,データシート2!$A$1:$SI$1,0),0)</f>
        <v>6.74</v>
      </c>
      <c r="Y38" s="938">
        <f>VLOOKUP($D$3&amp;"_"&amp;Y$3,データシート2!$A:$SI,MATCH($R$2&amp;"_"&amp;$C38,データシート2!$A$1:$SI$1,0),0)</f>
        <v>5.3819999999999997</v>
      </c>
      <c r="Z38" s="938">
        <f>VLOOKUP($D$3&amp;"_"&amp;Z$3,データシート2!$A:$SI,MATCH($R$2&amp;"_"&amp;$C38,データシート2!$A$1:$SI$1,0),0)</f>
        <v>5.1059999999999999</v>
      </c>
      <c r="AA38" s="938">
        <f>VLOOKUP($D$3&amp;"_"&amp;AA$3,データシート2!$A:$SI,MATCH($R$2&amp;"_"&amp;$C38,データシート2!$A$1:$SI$1,0),0)</f>
        <v>4.2679999999999998</v>
      </c>
      <c r="AB38" s="939">
        <f>VLOOKUP($D$3&amp;"_"&amp;AB$3,データシート2!$A:$SI,MATCH($R$2&amp;"_"&amp;$C38,データシート2!$A$1:$SI$1,0),0)</f>
        <v>4.6500000000000004</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13.407999999999999</v>
      </c>
      <c r="S41" s="938">
        <f>VLOOKUP($D$3&amp;"_"&amp;S$3,データシート2!$A:$SI,MATCH($R$2&amp;"_"&amp;$C41,データシート2!$A$1:$SI$1,0),0)</f>
        <v>18.620999999999999</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1.7929999999999999</v>
      </c>
      <c r="S43" s="938">
        <f>VLOOKUP($D$3&amp;"_"&amp;S$3,データシート2!$A:$SI,MATCH($R$2&amp;"_"&amp;$C43,データシート2!$A$1:$SI$1,0),0)</f>
        <v>2.4630000000000001</v>
      </c>
      <c r="T43" s="938">
        <f>VLOOKUP($D$3&amp;"_"&amp;T$3,データシート2!$A:$SI,MATCH($R$2&amp;"_"&amp;$C43,データシート2!$A$1:$SI$1,0),0)</f>
        <v>2.77</v>
      </c>
      <c r="U43" s="938">
        <f>VLOOKUP($D$3&amp;"_"&amp;U$3,データシート2!$A:$SI,MATCH($R$2&amp;"_"&amp;$C43,データシート2!$A$1:$SI$1,0),0)</f>
        <v>2.8479999999999999</v>
      </c>
      <c r="V43" s="938">
        <f>VLOOKUP($D$3&amp;"_"&amp;V$3,データシート2!$A:$SI,MATCH($R$2&amp;"_"&amp;$C43,データシート2!$A$1:$SI$1,0),0)</f>
        <v>2.7970000000000002</v>
      </c>
      <c r="W43" s="938">
        <f>VLOOKUP($D$3&amp;"_"&amp;W$3,データシート2!$A:$SI,MATCH($R$2&amp;"_"&amp;$C43,データシート2!$A$1:$SI$1,0),0)</f>
        <v>2.7130000000000001</v>
      </c>
      <c r="X43" s="938">
        <f>VLOOKUP($D$3&amp;"_"&amp;X$3,データシート2!$A:$SI,MATCH($R$2&amp;"_"&amp;$C43,データシート2!$A$1:$SI$1,0),0)</f>
        <v>3.1509999999999998</v>
      </c>
      <c r="Y43" s="938">
        <f>VLOOKUP($D$3&amp;"_"&amp;Y$3,データシート2!$A:$SI,MATCH($R$2&amp;"_"&amp;$C43,データシート2!$A$1:$SI$1,0),0)</f>
        <v>2.798</v>
      </c>
      <c r="Z43" s="938">
        <f>VLOOKUP($D$3&amp;"_"&amp;Z$3,データシート2!$A:$SI,MATCH($R$2&amp;"_"&amp;$C43,データシート2!$A$1:$SI$1,0),0)</f>
        <v>2.1480000000000001</v>
      </c>
      <c r="AA43" s="938">
        <f>VLOOKUP($D$3&amp;"_"&amp;AA$3,データシート2!$A:$SI,MATCH($R$2&amp;"_"&amp;$C43,データシート2!$A$1:$SI$1,0),0)</f>
        <v>2.105</v>
      </c>
      <c r="AB43" s="939">
        <f>VLOOKUP($D$3&amp;"_"&amp;AB$3,データシート2!$A:$SI,MATCH($R$2&amp;"_"&amp;$C43,データシート2!$A$1:$SI$1,0),0)</f>
        <v>2.629</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5.625</v>
      </c>
      <c r="S44" s="938">
        <f>VLOOKUP($D$3&amp;"_"&amp;S$3,データシート2!$A:$SI,MATCH($R$2&amp;"_"&amp;$C44,データシート2!$A$1:$SI$1,0),0)</f>
        <v>5.8620000000000001</v>
      </c>
      <c r="T44" s="938">
        <f>VLOOKUP($D$3&amp;"_"&amp;T$3,データシート2!$A:$SI,MATCH($R$2&amp;"_"&amp;$C44,データシート2!$A$1:$SI$1,0),0)</f>
        <v>6.2110000000000003</v>
      </c>
      <c r="U44" s="938">
        <f>VLOOKUP($D$3&amp;"_"&amp;U$3,データシート2!$A:$SI,MATCH($R$2&amp;"_"&amp;$C44,データシート2!$A$1:$SI$1,0),0)</f>
        <v>6.76</v>
      </c>
      <c r="V44" s="938">
        <f>VLOOKUP($D$3&amp;"_"&amp;V$3,データシート2!$A:$SI,MATCH($R$2&amp;"_"&amp;$C44,データシート2!$A$1:$SI$1,0),0)</f>
        <v>7.274</v>
      </c>
      <c r="W44" s="938">
        <f>VLOOKUP($D$3&amp;"_"&amp;W$3,データシート2!$A:$SI,MATCH($R$2&amp;"_"&amp;$C44,データシート2!$A$1:$SI$1,0),0)</f>
        <v>6.4279999999999999</v>
      </c>
      <c r="X44" s="938">
        <f>VLOOKUP($D$3&amp;"_"&amp;X$3,データシート2!$A:$SI,MATCH($R$2&amp;"_"&amp;$C44,データシート2!$A$1:$SI$1,0),0)</f>
        <v>6.6829999999999998</v>
      </c>
      <c r="Y44" s="938">
        <f>VLOOKUP($D$3&amp;"_"&amp;Y$3,データシート2!$A:$SI,MATCH($R$2&amp;"_"&amp;$C44,データシート2!$A$1:$SI$1,0),0)</f>
        <v>6.1760000000000002</v>
      </c>
      <c r="Z44" s="938">
        <f>VLOOKUP($D$3&amp;"_"&amp;Z$3,データシート2!$A:$SI,MATCH($R$2&amp;"_"&amp;$C44,データシート2!$A$1:$SI$1,0),0)</f>
        <v>5.5519999999999996</v>
      </c>
      <c r="AA44" s="938">
        <f>VLOOKUP($D$3&amp;"_"&amp;AA$3,データシート2!$A:$SI,MATCH($R$2&amp;"_"&amp;$C44,データシート2!$A$1:$SI$1,0),0)</f>
        <v>5.1219999999999999</v>
      </c>
      <c r="AB44" s="939">
        <f>VLOOKUP($D$3&amp;"_"&amp;AB$3,データシート2!$A:$SI,MATCH($R$2&amp;"_"&amp;$C44,データシート2!$A$1:$SI$1,0),0)</f>
        <v>5.2</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3.8530000000000002</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4.96</v>
      </c>
      <c r="V49" s="938">
        <f>VLOOKUP($D$3&amp;"_"&amp;V$3,データシート2!$A:$SI,MATCH($R$2&amp;"_"&amp;$C49,データシート2!$A$1:$SI$1,0),0)</f>
        <v>5.28</v>
      </c>
      <c r="W49" s="938">
        <f>VLOOKUP($D$3&amp;"_"&amp;W$3,データシート2!$A:$SI,MATCH($R$2&amp;"_"&amp;$C49,データシート2!$A$1:$SI$1,0),0)</f>
        <v>5.3940000000000001</v>
      </c>
      <c r="X49" s="938">
        <f>VLOOKUP($D$3&amp;"_"&amp;X$3,データシート2!$A:$SI,MATCH($R$2&amp;"_"&amp;$C49,データシート2!$A$1:$SI$1,0),0)</f>
        <v>5.6479999999999997</v>
      </c>
      <c r="Y49" s="938">
        <f>VLOOKUP($D$3&amp;"_"&amp;Y$3,データシート2!$A:$SI,MATCH($R$2&amp;"_"&amp;$C49,データシート2!$A$1:$SI$1,0),0)</f>
        <v>5.0919999999999996</v>
      </c>
      <c r="Z49" s="938">
        <f>VLOOKUP($D$3&amp;"_"&amp;Z$3,データシート2!$A:$SI,MATCH($R$2&amp;"_"&amp;$C49,データシート2!$A$1:$SI$1,0),0)</f>
        <v>4.2460000000000004</v>
      </c>
      <c r="AA49" s="938">
        <f>VLOOKUP($D$3&amp;"_"&amp;AA$3,データシート2!$A:$SI,MATCH($R$2&amp;"_"&amp;$C49,データシート2!$A$1:$SI$1,0),0)</f>
        <v>4.0309999999999997</v>
      </c>
      <c r="AB49" s="939">
        <f>VLOOKUP($D$3&amp;"_"&amp;AB$3,データシート2!$A:$SI,MATCH($R$2&amp;"_"&amp;$C49,データシート2!$A$1:$SI$1,0),0)</f>
        <v>4.3380000000000001</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1</v>
      </c>
      <c r="R51" s="937">
        <f>VLOOKUP($D$3&amp;"_"&amp;R$3,データシート2!$A:$SI,MATCH($R$2&amp;"_"&amp;$C51,データシート2!$A$1:$SI$1,0),0)</f>
        <v>4.6109999999999998</v>
      </c>
      <c r="S51" s="938">
        <f>VLOOKUP($D$3&amp;"_"&amp;S$3,データシート2!$A:$SI,MATCH($R$2&amp;"_"&amp;$C51,データシート2!$A$1:$SI$1,0),0)</f>
        <v>5.5209999999999999</v>
      </c>
      <c r="T51" s="938">
        <f>VLOOKUP($D$3&amp;"_"&amp;T$3,データシート2!$A:$SI,MATCH($R$2&amp;"_"&amp;$C51,データシート2!$A$1:$SI$1,0),0)</f>
        <v>5.4089999999999998</v>
      </c>
      <c r="U51" s="938">
        <f>VLOOKUP($D$3&amp;"_"&amp;U$3,データシート2!$A:$SI,MATCH($R$2&amp;"_"&amp;$C51,データシート2!$A$1:$SI$1,0),0)</f>
        <v>8.2439999999999998</v>
      </c>
      <c r="V51" s="938">
        <f>VLOOKUP($D$3&amp;"_"&amp;V$3,データシート2!$A:$SI,MATCH($R$2&amp;"_"&amp;$C51,データシート2!$A$1:$SI$1,0),0)</f>
        <v>8.3930000000000007</v>
      </c>
      <c r="W51" s="938">
        <f>VLOOKUP($D$3&amp;"_"&amp;W$3,データシート2!$A:$SI,MATCH($R$2&amp;"_"&amp;$C51,データシート2!$A$1:$SI$1,0),0)</f>
        <v>8.7609999999999992</v>
      </c>
      <c r="X51" s="938">
        <f>VLOOKUP($D$3&amp;"_"&amp;X$3,データシート2!$A:$SI,MATCH($R$2&amp;"_"&amp;$C51,データシート2!$A$1:$SI$1,0),0)</f>
        <v>8.6720000000000006</v>
      </c>
      <c r="Y51" s="938">
        <f>VLOOKUP($D$3&amp;"_"&amp;Y$3,データシート2!$A:$SI,MATCH($R$2&amp;"_"&amp;$C51,データシート2!$A$1:$SI$1,0),0)</f>
        <v>7.6029999999999998</v>
      </c>
      <c r="Z51" s="938">
        <f>VLOOKUP($D$3&amp;"_"&amp;Z$3,データシート2!$A:$SI,MATCH($R$2&amp;"_"&amp;$C51,データシート2!$A$1:$SI$1,0),0)</f>
        <v>5.0579999999999998</v>
      </c>
      <c r="AA51" s="938">
        <f>VLOOKUP($D$3&amp;"_"&amp;AA$3,データシート2!$A:$SI,MATCH($R$2&amp;"_"&amp;$C51,データシート2!$A$1:$SI$1,0),0)</f>
        <v>4.524</v>
      </c>
      <c r="AB51" s="939">
        <f>VLOOKUP($D$3&amp;"_"&amp;AB$3,データシート2!$A:$SI,MATCH($R$2&amp;"_"&amp;$C51,データシート2!$A$1:$SI$1,0),0)</f>
        <v>2.9239999999999999</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0</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7.5730000000000004</v>
      </c>
      <c r="S52" s="931">
        <f>VLOOKUP($D$3&amp;"_"&amp;S$3,データシート2!$A:$SI,MATCH($R$2&amp;"_"&amp;$C52,データシート2!$A$1:$SI$1,0),0)</f>
        <v>8.3469999999999995</v>
      </c>
      <c r="T52" s="931">
        <f>VLOOKUP($D$3&amp;"_"&amp;T$3,データシート2!$A:$SI,MATCH($R$2&amp;"_"&amp;$C52,データシート2!$A$1:$SI$1,0),0)</f>
        <v>8.74</v>
      </c>
      <c r="U52" s="931">
        <f>VLOOKUP($D$3&amp;"_"&amp;U$3,データシート2!$A:$SI,MATCH($R$2&amp;"_"&amp;$C52,データシート2!$A$1:$SI$1,0),0)</f>
        <v>8.5129999999999999</v>
      </c>
      <c r="V52" s="931">
        <f>VLOOKUP($D$3&amp;"_"&amp;V$3,データシート2!$A:$SI,MATCH($R$2&amp;"_"&amp;$C52,データシート2!$A$1:$SI$1,0),0)</f>
        <v>8.0269999999999992</v>
      </c>
      <c r="W52" s="931">
        <f>VLOOKUP($D$3&amp;"_"&amp;W$3,データシート2!$A:$SI,MATCH($R$2&amp;"_"&amp;$C52,データシート2!$A$1:$SI$1,0),0)</f>
        <v>8.3230000000000004</v>
      </c>
      <c r="X52" s="931">
        <f>VLOOKUP($D$3&amp;"_"&amp;X$3,データシート2!$A:$SI,MATCH($R$2&amp;"_"&amp;$C52,データシート2!$A$1:$SI$1,0),0)</f>
        <v>0</v>
      </c>
      <c r="Y52" s="931">
        <f>VLOOKUP($D$3&amp;"_"&amp;Y$3,データシート2!$A:$SI,MATCH($R$2&amp;"_"&amp;$C52,データシート2!$A$1:$SI$1,0),0)</f>
        <v>7.6319999999999997</v>
      </c>
      <c r="Z52" s="931">
        <f>VLOOKUP($D$3&amp;"_"&amp;Z$3,データシート2!$A:$SI,MATCH($R$2&amp;"_"&amp;$C52,データシート2!$A$1:$SI$1,0),0)</f>
        <v>6.8289999999999997</v>
      </c>
      <c r="AA52" s="931">
        <f>VLOOKUP($D$3&amp;"_"&amp;AA$3,データシート2!$A:$SI,MATCH($R$2&amp;"_"&amp;$C52,データシート2!$A$1:$SI$1,0),0)</f>
        <v>6.3070000000000004</v>
      </c>
      <c r="AB52" s="932">
        <f>VLOOKUP($D$3&amp;"_"&amp;AB$3,データシート2!$A:$SI,MATCH($R$2&amp;"_"&amp;$C52,データシート2!$A$1:$SI$1,0),0)</f>
        <v>7.3970000000000002</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1</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2.794</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1</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2.794</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3.35</v>
      </c>
      <c r="AB117" s="926">
        <f>VLOOKUP($D$3&amp;"_"&amp;AB$3,データシート2!$A:$SI,MATCH($R$2&amp;"_"&amp;$B117,データシート2!$A$1:$SI$1,0),0)</f>
        <v>3.4359999999999999</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3.35</v>
      </c>
      <c r="AB118" s="929">
        <f>VLOOKUP($D$3&amp;"_"&amp;AB$3,データシート2!$A:$SI,MATCH($R$2&amp;"_"&amp;$C118,データシート2!$A$1:$SI$1,0),0)</f>
        <v>3.4359999999999999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1</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3.7690000000000001</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1</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3.7690000000000001</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2025-03-04T09:51:01Z</dcterms:created>
  <dcterms:modified xsi:type="dcterms:W3CDTF">2025-03-04T09:51:01Z</dcterms:modified>
  <cp:category/>
  <cp:contentStatus/>
</cp:coreProperties>
</file>